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usuarios\OATI\Downloads\"/>
    </mc:Choice>
  </mc:AlternateContent>
  <xr:revisionPtr revIDLastSave="0" documentId="13_ncr:1_{E509FFC8-3561-4F94-B7D3-B2E88A1A762E}" xr6:coauthVersionLast="47" xr6:coauthVersionMax="47" xr10:uidLastSave="{00000000-0000-0000-0000-000000000000}"/>
  <bookViews>
    <workbookView xWindow="-120" yWindow="-120" windowWidth="29040" windowHeight="15840" firstSheet="11" activeTab="16" xr2:uid="{00000000-000D-0000-FFFF-FFFF00000000}"/>
  </bookViews>
  <sheets>
    <sheet name="MAPA DE RUTA PETI" sheetId="1" state="hidden" r:id="rId1"/>
    <sheet name="Ruta Macroproyectos" sheetId="10" state="hidden" r:id="rId2"/>
    <sheet name="MAPA DE RUTA PETI " sheetId="7" state="hidden" r:id="rId3"/>
    <sheet name="Cronograma" sheetId="20" state="hidden" r:id="rId4"/>
    <sheet name="Sesiones" sheetId="21" state="hidden" r:id="rId5"/>
    <sheet name="Hoja2" sheetId="11" state="hidden" r:id="rId6"/>
    <sheet name="Hoja1" sheetId="8" state="hidden" r:id="rId7"/>
    <sheet name="Mejoras VCC" sheetId="3" state="hidden" r:id="rId8"/>
    <sheet name="Reglas de Validación - VCC" sheetId="4" state="hidden" r:id="rId9"/>
    <sheet name="Reglas de negocio - VCC" sheetId="5" state="hidden" r:id="rId10"/>
    <sheet name="Mejora en Captura de Datos - VC" sheetId="6" state="hidden" r:id="rId11"/>
    <sheet name="Resumen" sheetId="33" r:id="rId12"/>
    <sheet name="Gobernanza de Datos" sheetId="28" r:id="rId13"/>
    <sheet name="Seguridad" sheetId="31" r:id="rId14"/>
    <sheet name="Modelo Operativo" sheetId="27" r:id="rId15"/>
    <sheet name="Arquitectura Inst" sheetId="26" r:id="rId16"/>
    <sheet name="Mapa de Ruta" sheetId="32" r:id="rId17"/>
    <sheet name="P01" sheetId="12" state="hidden" r:id="rId18"/>
    <sheet name="P02" sheetId="13" state="hidden" r:id="rId19"/>
    <sheet name="P04" sheetId="15" state="hidden" r:id="rId20"/>
    <sheet name="P05" sheetId="18" state="hidden" r:id="rId21"/>
    <sheet name="P03" sheetId="16" state="hidden" r:id="rId22"/>
    <sheet name="P06" sheetId="17" state="hidden" r:id="rId23"/>
    <sheet name="P07" sheetId="14" state="hidden" r:id="rId24"/>
    <sheet name="P08" sheetId="19" state="hidden" r:id="rId25"/>
    <sheet name="P09" sheetId="24" state="hidden" r:id="rId26"/>
    <sheet name="Hoja3" sheetId="25" state="hidden" r:id="rId27"/>
    <sheet name="Honorarios Base 2024" sheetId="22" state="hidden" r:id="rId28"/>
  </sheets>
  <definedNames>
    <definedName name="_xlnm._FilterDatabase" localSheetId="3" hidden="1">Cronograma!$B$2:$M$48</definedName>
    <definedName name="_xlnm._FilterDatabase" localSheetId="0" hidden="1">'MAPA DE RUTA PETI'!$A$6:$AF$181</definedName>
    <definedName name="_xlnm._FilterDatabase" localSheetId="2" hidden="1">'MAPA DE RUTA PETI '!$B$6:$AG$58</definedName>
    <definedName name="_xlnm._FilterDatabase" localSheetId="1" hidden="1">'Ruta Macroproyectos'!$B$6:$H$18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8" i="32" l="1"/>
  <c r="AE11" i="32"/>
  <c r="BZ9" i="32"/>
  <c r="BY9" i="32"/>
  <c r="BX9" i="32"/>
  <c r="BW9" i="32"/>
  <c r="BV9" i="32"/>
  <c r="BU9" i="32"/>
  <c r="BT9" i="32"/>
  <c r="BS9" i="32"/>
  <c r="BR9" i="32"/>
  <c r="BQ9" i="32"/>
  <c r="BP9" i="32"/>
  <c r="BO9" i="32"/>
  <c r="BN9" i="32"/>
  <c r="BM9" i="32"/>
  <c r="BL9" i="32"/>
  <c r="BK9" i="32"/>
  <c r="BJ9" i="32"/>
  <c r="BI9" i="32"/>
  <c r="BH9" i="32"/>
  <c r="BG9" i="32"/>
  <c r="BF9" i="32"/>
  <c r="BE9" i="32"/>
  <c r="BD9" i="32"/>
  <c r="BC9" i="32"/>
  <c r="BB9" i="32"/>
  <c r="BA9" i="32"/>
  <c r="AZ9" i="32"/>
  <c r="AY9" i="32"/>
  <c r="AX9" i="32"/>
  <c r="AW9" i="32"/>
  <c r="AV9" i="32"/>
  <c r="AU9" i="32"/>
  <c r="AT9" i="32"/>
  <c r="AS9" i="32"/>
  <c r="AR9" i="32"/>
  <c r="AQ9" i="32"/>
  <c r="AF9" i="32"/>
  <c r="AG9" i="32"/>
  <c r="AH9" i="32"/>
  <c r="AI9" i="32"/>
  <c r="AJ9" i="32"/>
  <c r="AK9" i="32"/>
  <c r="AL9" i="32"/>
  <c r="AM9" i="32"/>
  <c r="AN9" i="32"/>
  <c r="AO9" i="32"/>
  <c r="AP9" i="32"/>
  <c r="AE9" i="32"/>
  <c r="T9" i="32"/>
  <c r="U9" i="32"/>
  <c r="V9" i="32"/>
  <c r="W9" i="32"/>
  <c r="X9" i="32"/>
  <c r="Y9" i="32"/>
  <c r="Z9" i="32"/>
  <c r="AA9" i="32"/>
  <c r="AB9" i="32"/>
  <c r="AC9" i="32"/>
  <c r="AD9" i="32"/>
  <c r="S9" i="32"/>
  <c r="B20" i="31"/>
  <c r="C22" i="31"/>
  <c r="C21" i="31"/>
  <c r="B32" i="31" s="1"/>
  <c r="BJ11" i="32"/>
  <c r="BI11" i="32"/>
  <c r="BH11" i="32"/>
  <c r="BG11" i="32"/>
  <c r="BF11" i="32"/>
  <c r="BE11" i="32"/>
  <c r="BD11" i="32"/>
  <c r="BC11" i="32"/>
  <c r="BB11" i="32"/>
  <c r="BA11" i="32"/>
  <c r="AZ11" i="32"/>
  <c r="AY11" i="32"/>
  <c r="BN10" i="32"/>
  <c r="BM10" i="32"/>
  <c r="BL10" i="32"/>
  <c r="BK10" i="32"/>
  <c r="D30" i="28"/>
  <c r="C31" i="28"/>
  <c r="BV10" i="32"/>
  <c r="BU10" i="32"/>
  <c r="BT10" i="32"/>
  <c r="BS10" i="32"/>
  <c r="BR10" i="32"/>
  <c r="BQ10" i="32"/>
  <c r="BP10" i="32"/>
  <c r="BO10" i="32"/>
  <c r="C24" i="27"/>
  <c r="C11" i="32"/>
  <c r="G10" i="22"/>
  <c r="G11" i="22"/>
  <c r="G12" i="22"/>
  <c r="G13" i="22"/>
  <c r="G14" i="22"/>
  <c r="C92" i="31"/>
  <c r="C91" i="31"/>
  <c r="C90" i="31"/>
  <c r="C89" i="31"/>
  <c r="C88" i="31"/>
  <c r="C87" i="31"/>
  <c r="C86" i="31"/>
  <c r="C85" i="31"/>
  <c r="C77" i="31"/>
  <c r="C76" i="31"/>
  <c r="C75" i="31"/>
  <c r="C74" i="31"/>
  <c r="C73" i="31"/>
  <c r="C72" i="31"/>
  <c r="C71" i="31"/>
  <c r="C70" i="31"/>
  <c r="C62" i="31"/>
  <c r="C61" i="31"/>
  <c r="C60" i="31"/>
  <c r="C59" i="31"/>
  <c r="C58" i="31"/>
  <c r="C57" i="31"/>
  <c r="C56" i="31"/>
  <c r="C55" i="31"/>
  <c r="C46" i="31"/>
  <c r="C45" i="31"/>
  <c r="C44" i="31"/>
  <c r="C43" i="31"/>
  <c r="C42" i="31"/>
  <c r="C41" i="31"/>
  <c r="C40" i="31"/>
  <c r="C39" i="31"/>
  <c r="C47" i="31"/>
  <c r="B32" i="26"/>
  <c r="C68" i="27"/>
  <c r="C130" i="28"/>
  <c r="C129" i="28"/>
  <c r="C127" i="28"/>
  <c r="C126" i="28"/>
  <c r="C125" i="28"/>
  <c r="G2" i="22"/>
  <c r="C124" i="28"/>
  <c r="G3" i="22"/>
  <c r="G4" i="22"/>
  <c r="G5" i="22"/>
  <c r="G6" i="22"/>
  <c r="G7" i="22"/>
  <c r="C116" i="28"/>
  <c r="C115" i="28"/>
  <c r="C114" i="28"/>
  <c r="C113" i="28"/>
  <c r="C112" i="28"/>
  <c r="C104" i="28"/>
  <c r="C103" i="28"/>
  <c r="C102" i="28"/>
  <c r="C101" i="28"/>
  <c r="C100" i="28"/>
  <c r="C89" i="28"/>
  <c r="C88" i="28"/>
  <c r="C87" i="28"/>
  <c r="C86" i="28"/>
  <c r="C85" i="28"/>
  <c r="C74" i="28"/>
  <c r="C73" i="28"/>
  <c r="C72" i="28"/>
  <c r="C71" i="28"/>
  <c r="C70" i="28"/>
  <c r="C60" i="28"/>
  <c r="C59" i="28"/>
  <c r="C58" i="28"/>
  <c r="C57" i="28"/>
  <c r="C56" i="28"/>
  <c r="C48" i="28"/>
  <c r="C47" i="28"/>
  <c r="C46" i="28"/>
  <c r="C45" i="28"/>
  <c r="B44" i="28"/>
  <c r="C36" i="28"/>
  <c r="D7" i="22"/>
  <c r="E7" i="22"/>
  <c r="F7" i="22"/>
  <c r="C216" i="27"/>
  <c r="C120" i="27"/>
  <c r="C27" i="26"/>
  <c r="C35" i="28"/>
  <c r="E11" i="32"/>
  <c r="Q11" i="32"/>
  <c r="P11" i="32"/>
  <c r="AF11" i="32"/>
  <c r="AG11" i="32"/>
  <c r="AH11" i="32"/>
  <c r="AI11" i="32"/>
  <c r="AJ11" i="32"/>
  <c r="AK11" i="32"/>
  <c r="AL11" i="32"/>
  <c r="AM11" i="32"/>
  <c r="AN11" i="32"/>
  <c r="AO11" i="32"/>
  <c r="AP11" i="32"/>
  <c r="AQ11" i="32"/>
  <c r="AR11" i="32"/>
  <c r="AS11" i="32"/>
  <c r="AT11" i="32"/>
  <c r="AU11" i="32"/>
  <c r="AV11" i="32"/>
  <c r="AW11" i="32"/>
  <c r="AX11" i="32"/>
  <c r="O11" i="32"/>
  <c r="C248" i="27"/>
  <c r="C246" i="27"/>
  <c r="R11" i="32"/>
  <c r="C69" i="28"/>
  <c r="C37" i="28"/>
  <c r="C217" i="27"/>
  <c r="C119" i="27"/>
  <c r="C93" i="27"/>
  <c r="C103" i="27"/>
  <c r="C84" i="27"/>
  <c r="C83" i="27"/>
  <c r="C71" i="27"/>
  <c r="C70" i="27"/>
  <c r="C69" i="27"/>
  <c r="C67" i="27"/>
  <c r="C262" i="27"/>
  <c r="C179" i="27"/>
  <c r="C171" i="27"/>
  <c r="C33" i="14"/>
  <c r="C31" i="14"/>
  <c r="C30" i="14"/>
  <c r="C29" i="14"/>
  <c r="C28" i="14"/>
  <c r="G18" i="10"/>
  <c r="H58" i="7"/>
  <c r="C57" i="18"/>
  <c r="C58" i="18"/>
  <c r="C42" i="18"/>
  <c r="C43" i="18"/>
  <c r="C45" i="18"/>
  <c r="C44" i="18"/>
  <c r="C32" i="18"/>
  <c r="C30" i="18"/>
  <c r="C29" i="18"/>
  <c r="C28" i="18"/>
  <c r="C92" i="16"/>
  <c r="B91" i="16"/>
  <c r="C76" i="16"/>
  <c r="C78" i="16"/>
  <c r="C68" i="16"/>
  <c r="C66" i="16"/>
  <c r="C67" i="16"/>
  <c r="C52" i="16"/>
  <c r="B51" i="16"/>
  <c r="C44" i="16"/>
  <c r="B37" i="16"/>
  <c r="C41" i="16"/>
  <c r="C40" i="16"/>
  <c r="C39" i="16"/>
  <c r="C38" i="16"/>
  <c r="C28" i="16"/>
  <c r="B27" i="16"/>
  <c r="C152" i="13"/>
  <c r="C150" i="13"/>
  <c r="C151" i="13"/>
  <c r="C153" i="13"/>
  <c r="C133" i="13"/>
  <c r="C132" i="13"/>
  <c r="C131" i="13"/>
  <c r="C110" i="13"/>
  <c r="C109" i="13"/>
  <c r="C108" i="13"/>
  <c r="C55" i="13"/>
  <c r="C53" i="13"/>
  <c r="C52" i="13"/>
  <c r="C54" i="13"/>
  <c r="C32" i="13"/>
  <c r="C33" i="13"/>
  <c r="C31" i="13"/>
  <c r="C30" i="13"/>
  <c r="C31" i="12"/>
  <c r="C30" i="12"/>
  <c r="C29" i="12"/>
  <c r="C28" i="12"/>
  <c r="B27" i="12"/>
  <c r="C33" i="17"/>
  <c r="C32" i="17"/>
  <c r="C13" i="22"/>
  <c r="C14" i="22"/>
  <c r="C11" i="22"/>
  <c r="C42" i="17"/>
  <c r="C12" i="22"/>
  <c r="C10" i="22"/>
  <c r="E6" i="22"/>
  <c r="F6" i="22"/>
  <c r="F14" i="22"/>
  <c r="D3" i="22"/>
  <c r="D11" i="22"/>
  <c r="D4" i="22"/>
  <c r="D12" i="22"/>
  <c r="D5" i="22"/>
  <c r="D13" i="22"/>
  <c r="D6" i="22"/>
  <c r="C32" i="27"/>
  <c r="D2" i="22"/>
  <c r="D10" i="22"/>
  <c r="C24" i="19"/>
  <c r="C23" i="19"/>
  <c r="C22" i="19"/>
  <c r="C39" i="12"/>
  <c r="C22" i="15"/>
  <c r="C23" i="15"/>
  <c r="C24" i="15"/>
  <c r="C21" i="15"/>
  <c r="C20" i="15"/>
  <c r="C40" i="12"/>
  <c r="C41" i="12"/>
  <c r="B141" i="13"/>
  <c r="C122" i="13"/>
  <c r="C121" i="13"/>
  <c r="B119" i="13"/>
  <c r="C100" i="13"/>
  <c r="B98" i="13"/>
  <c r="C66" i="13"/>
  <c r="B62" i="13"/>
  <c r="C44" i="13"/>
  <c r="C43" i="13"/>
  <c r="C42" i="13"/>
  <c r="C41" i="13"/>
  <c r="B40" i="13"/>
  <c r="C42" i="12"/>
  <c r="B37" i="12"/>
  <c r="C98" i="14"/>
  <c r="C97" i="14"/>
  <c r="C96" i="14"/>
  <c r="B74" i="18"/>
  <c r="C63" i="13"/>
  <c r="G9" i="11"/>
  <c r="G8" i="11"/>
  <c r="G6" i="11"/>
  <c r="G7" i="11"/>
  <c r="G5" i="11"/>
  <c r="G4" i="11"/>
  <c r="G3" i="11"/>
  <c r="G2" i="11"/>
  <c r="G36" i="7"/>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4" i="11"/>
  <c r="F3" i="11"/>
  <c r="F2" i="11"/>
  <c r="C28" i="11"/>
  <c r="AF17" i="10"/>
  <c r="V17" i="10"/>
  <c r="W17" i="10"/>
  <c r="X17" i="10"/>
  <c r="Y17" i="10"/>
  <c r="Z17" i="10"/>
  <c r="AA17" i="10"/>
  <c r="AB17" i="10"/>
  <c r="AC17" i="10"/>
  <c r="AD17" i="10"/>
  <c r="AE17" i="10"/>
  <c r="N16" i="10"/>
  <c r="O16" i="10"/>
  <c r="P16" i="10"/>
  <c r="Q16" i="10"/>
  <c r="R16" i="10"/>
  <c r="S16" i="10"/>
  <c r="T16" i="10"/>
  <c r="U16" i="10"/>
  <c r="V16" i="10"/>
  <c r="W16" i="10"/>
  <c r="X16" i="10"/>
  <c r="Y16" i="10"/>
  <c r="Z16" i="10"/>
  <c r="AA16" i="10"/>
  <c r="AB16" i="10"/>
  <c r="AC16" i="10"/>
  <c r="AD16" i="10"/>
  <c r="AE16" i="10"/>
  <c r="AF16" i="10"/>
  <c r="AG16" i="10"/>
  <c r="AH16" i="10"/>
  <c r="AI16" i="10"/>
  <c r="AJ16" i="10"/>
  <c r="AK16" i="10"/>
  <c r="AL16" i="10"/>
  <c r="AM16" i="10"/>
  <c r="AN16" i="10"/>
  <c r="AO16" i="10"/>
  <c r="AP16" i="10"/>
  <c r="AQ16" i="10"/>
  <c r="AR16" i="10"/>
  <c r="M16" i="10"/>
  <c r="Q15" i="10"/>
  <c r="R15" i="10"/>
  <c r="S15" i="10"/>
  <c r="T15" i="10"/>
  <c r="U15" i="10"/>
  <c r="V15" i="10"/>
  <c r="W15" i="10"/>
  <c r="X15" i="10"/>
  <c r="Y15" i="10"/>
  <c r="Z15" i="10"/>
  <c r="AA15" i="10"/>
  <c r="AB15" i="10"/>
  <c r="AC15" i="10"/>
  <c r="P15" i="10"/>
  <c r="J14" i="10"/>
  <c r="K14" i="10"/>
  <c r="L14" i="10"/>
  <c r="M14" i="10"/>
  <c r="N14" i="10"/>
  <c r="O14" i="10"/>
  <c r="P14" i="10"/>
  <c r="Q14" i="10"/>
  <c r="R14" i="10"/>
  <c r="S14" i="10"/>
  <c r="T14" i="10"/>
  <c r="U14" i="10"/>
  <c r="V14" i="10"/>
  <c r="W14" i="10"/>
  <c r="X14" i="10"/>
  <c r="Y14" i="10"/>
  <c r="Z14" i="10"/>
  <c r="AA14" i="10"/>
  <c r="AB14" i="10"/>
  <c r="AC14" i="10"/>
  <c r="AD14" i="10"/>
  <c r="AE14" i="10"/>
  <c r="AF14" i="10"/>
  <c r="AG14" i="10"/>
  <c r="AH14" i="10"/>
  <c r="AI14" i="10"/>
  <c r="AJ14" i="10"/>
  <c r="AK14" i="10"/>
  <c r="AL14" i="10"/>
  <c r="AM14" i="10"/>
  <c r="AN14" i="10"/>
  <c r="AO14" i="10"/>
  <c r="AP14" i="10"/>
  <c r="AQ14" i="10"/>
  <c r="AR14" i="10"/>
  <c r="AS14" i="10"/>
  <c r="AT14" i="10"/>
  <c r="AU14" i="10"/>
  <c r="AV14" i="10"/>
  <c r="AW14" i="10"/>
  <c r="AX14" i="10"/>
  <c r="AY14" i="10"/>
  <c r="AZ14" i="10"/>
  <c r="BA14" i="10"/>
  <c r="BB14" i="10"/>
  <c r="BC14" i="10"/>
  <c r="BD14" i="10"/>
  <c r="BE14" i="10"/>
  <c r="BF14" i="10"/>
  <c r="BG14" i="10"/>
  <c r="BH14" i="10"/>
  <c r="BI14" i="10"/>
  <c r="BJ14" i="10"/>
  <c r="BK14" i="10"/>
  <c r="BL14" i="10"/>
  <c r="BM14" i="10"/>
  <c r="BN14" i="10"/>
  <c r="BO14" i="10"/>
  <c r="BP14" i="10"/>
  <c r="I14" i="10"/>
  <c r="R12" i="10"/>
  <c r="S12" i="10"/>
  <c r="T12" i="10"/>
  <c r="U12" i="10"/>
  <c r="V12" i="10"/>
  <c r="W12" i="10"/>
  <c r="X12" i="10"/>
  <c r="Y12" i="10"/>
  <c r="Z12" i="10"/>
  <c r="AA12" i="10"/>
  <c r="AB12" i="10"/>
  <c r="AC12" i="10"/>
  <c r="AD12" i="10"/>
  <c r="AE12" i="10"/>
  <c r="AF12" i="10"/>
  <c r="AG12" i="10"/>
  <c r="AH12" i="10"/>
  <c r="Q11" i="10"/>
  <c r="R11" i="10"/>
  <c r="S11" i="10"/>
  <c r="T11" i="10"/>
  <c r="U11" i="10"/>
  <c r="V11" i="10"/>
  <c r="W11" i="10"/>
  <c r="X11" i="10"/>
  <c r="Y11" i="10"/>
  <c r="Z11" i="10"/>
  <c r="AA11" i="10"/>
  <c r="AB11" i="10"/>
  <c r="AC11" i="10"/>
  <c r="AD11" i="10"/>
  <c r="AE11" i="10"/>
  <c r="AF11" i="10"/>
  <c r="AG11" i="10"/>
  <c r="AH11" i="10"/>
  <c r="AI11" i="10"/>
  <c r="AJ11" i="10"/>
  <c r="AK11" i="10"/>
  <c r="AL11" i="10"/>
  <c r="AM11" i="10"/>
  <c r="P11" i="10"/>
  <c r="Q12" i="10"/>
  <c r="V10" i="10"/>
  <c r="W10" i="10"/>
  <c r="X10" i="10"/>
  <c r="Y10" i="10"/>
  <c r="Z10" i="10"/>
  <c r="AA10" i="10"/>
  <c r="AB10" i="10"/>
  <c r="AC10" i="10"/>
  <c r="AD10" i="10"/>
  <c r="U10" i="10"/>
  <c r="BK9" i="10"/>
  <c r="K9" i="7"/>
  <c r="L9" i="7"/>
  <c r="M9" i="7"/>
  <c r="N9" i="7"/>
  <c r="J9" i="7"/>
  <c r="H40" i="7"/>
  <c r="H33" i="7"/>
  <c r="H32" i="7"/>
  <c r="H12" i="7"/>
  <c r="H13" i="7"/>
  <c r="H14" i="7"/>
  <c r="H15" i="7"/>
  <c r="H16" i="7"/>
  <c r="H17" i="7"/>
  <c r="H18" i="7"/>
  <c r="H19" i="7"/>
  <c r="H20" i="7"/>
  <c r="H21" i="7"/>
  <c r="H22" i="7"/>
  <c r="H23" i="7"/>
  <c r="H24" i="7"/>
  <c r="H25" i="7"/>
  <c r="H26" i="7"/>
  <c r="H27" i="7"/>
  <c r="H28" i="7"/>
  <c r="H29" i="7"/>
  <c r="H30" i="7"/>
  <c r="H31" i="7"/>
  <c r="H34" i="7"/>
  <c r="H35" i="7"/>
  <c r="H36" i="7"/>
  <c r="H37" i="7"/>
  <c r="H38" i="7"/>
  <c r="H39" i="7"/>
  <c r="H41" i="7"/>
  <c r="H42" i="7"/>
  <c r="H43" i="7"/>
  <c r="H44" i="7"/>
  <c r="H45" i="7"/>
  <c r="H46" i="7"/>
  <c r="H47" i="7"/>
  <c r="AQ47" i="7"/>
  <c r="H48" i="7"/>
  <c r="H49" i="7"/>
  <c r="H50" i="7"/>
  <c r="H51" i="7"/>
  <c r="H52" i="7"/>
  <c r="H53" i="7"/>
  <c r="H54" i="7"/>
  <c r="H55" i="7"/>
  <c r="H56" i="7"/>
  <c r="H57" i="7"/>
  <c r="H11" i="7"/>
  <c r="H10" i="7"/>
  <c r="AY10" i="7"/>
  <c r="B75" i="16"/>
  <c r="B20" i="12"/>
  <c r="AP46" i="7"/>
  <c r="AQ46" i="7"/>
  <c r="AR46" i="7"/>
  <c r="AS46" i="7"/>
  <c r="CC46" i="7"/>
  <c r="CB46" i="7"/>
  <c r="CA46" i="7"/>
  <c r="BZ46" i="7"/>
  <c r="BY46" i="7"/>
  <c r="BX46" i="7"/>
  <c r="BW46" i="7"/>
  <c r="BV46" i="7"/>
  <c r="BU46" i="7"/>
  <c r="BT46" i="7"/>
  <c r="BS46" i="7"/>
  <c r="BR46" i="7"/>
  <c r="BQ46" i="7"/>
  <c r="BP46" i="7"/>
  <c r="BO46" i="7"/>
  <c r="BN46" i="7"/>
  <c r="BM46" i="7"/>
  <c r="BL46" i="7"/>
  <c r="BK46" i="7"/>
  <c r="BJ46" i="7"/>
  <c r="BI46" i="7"/>
  <c r="BH46" i="7"/>
  <c r="BG46" i="7"/>
  <c r="BF46" i="7"/>
  <c r="BW43" i="7"/>
  <c r="BV43" i="7"/>
  <c r="BU43" i="7"/>
  <c r="BT43" i="7"/>
  <c r="BS43" i="7"/>
  <c r="BR43" i="7"/>
  <c r="BQ43" i="7"/>
  <c r="BP43" i="7"/>
  <c r="BO43" i="7"/>
  <c r="BN43" i="7"/>
  <c r="BM43" i="7"/>
  <c r="BL43" i="7"/>
  <c r="BK43" i="7"/>
  <c r="BJ43" i="7"/>
  <c r="BI43" i="7"/>
  <c r="BH43" i="7"/>
  <c r="BG43" i="7"/>
  <c r="BF43" i="7"/>
  <c r="BE43" i="7"/>
  <c r="BD43" i="7"/>
  <c r="BC43" i="7"/>
  <c r="BB43" i="7"/>
  <c r="BA43" i="7"/>
  <c r="AZ43" i="7"/>
  <c r="BU42" i="7"/>
  <c r="BV42" i="7"/>
  <c r="BT42" i="7"/>
  <c r="BS42" i="7"/>
  <c r="BR42" i="7"/>
  <c r="BQ42" i="7"/>
  <c r="BP42" i="7"/>
  <c r="BO42" i="7"/>
  <c r="BN42" i="7"/>
  <c r="BM42" i="7"/>
  <c r="BL42" i="7"/>
  <c r="BK42" i="7"/>
  <c r="BJ42" i="7"/>
  <c r="BI42" i="7"/>
  <c r="BH42" i="7"/>
  <c r="BG42" i="7"/>
  <c r="BF42" i="7"/>
  <c r="CL40" i="7"/>
  <c r="CK40" i="7"/>
  <c r="CJ40" i="7"/>
  <c r="CI40" i="7"/>
  <c r="CH40" i="7"/>
  <c r="CG40" i="7"/>
  <c r="CF40" i="7"/>
  <c r="CE40" i="7"/>
  <c r="CD40" i="7"/>
  <c r="CC40" i="7"/>
  <c r="CB40" i="7"/>
  <c r="CA40" i="7"/>
  <c r="BZ40" i="7"/>
  <c r="BY40" i="7"/>
  <c r="BX40" i="7"/>
  <c r="BW40" i="7"/>
  <c r="BV40" i="7"/>
  <c r="BU40" i="7"/>
  <c r="BT40" i="7"/>
  <c r="BS40" i="7"/>
  <c r="BR40" i="7"/>
  <c r="BQ40" i="7"/>
  <c r="BP40" i="7"/>
  <c r="BO40" i="7"/>
  <c r="BN40" i="7"/>
  <c r="BM40" i="7"/>
  <c r="BL40" i="7"/>
  <c r="BK40" i="7"/>
  <c r="BJ40" i="7"/>
  <c r="BI40" i="7"/>
  <c r="BH40" i="7"/>
  <c r="BG40" i="7"/>
  <c r="BF40" i="7"/>
  <c r="BE40" i="7"/>
  <c r="BD40" i="7"/>
  <c r="BC40" i="7"/>
  <c r="BZ26" i="7"/>
  <c r="CA26" i="7"/>
  <c r="CB26" i="7"/>
  <c r="CC26" i="7"/>
  <c r="CD26" i="7"/>
  <c r="CE26" i="7"/>
  <c r="CF26" i="7"/>
  <c r="CG26" i="7"/>
  <c r="CH26" i="7"/>
  <c r="CI26" i="7"/>
  <c r="CJ26" i="7"/>
  <c r="CK26" i="7"/>
  <c r="BI26" i="7"/>
  <c r="BJ26" i="7"/>
  <c r="BK26" i="7"/>
  <c r="BL26" i="7"/>
  <c r="BM26" i="7"/>
  <c r="BN26" i="7"/>
  <c r="BO26" i="7"/>
  <c r="BP26" i="7"/>
  <c r="BQ26" i="7"/>
  <c r="BR26" i="7"/>
  <c r="BS26" i="7"/>
  <c r="BT26" i="7"/>
  <c r="BU26" i="7"/>
  <c r="BV26" i="7"/>
  <c r="BW26" i="7"/>
  <c r="BX26" i="7"/>
  <c r="BY26" i="7"/>
  <c r="BG25" i="7"/>
  <c r="BH25" i="7"/>
  <c r="BI25" i="7"/>
  <c r="BJ25" i="7"/>
  <c r="BK25" i="7"/>
  <c r="BI14" i="7"/>
  <c r="BJ14" i="7"/>
  <c r="BK14" i="7"/>
  <c r="BL14" i="7"/>
  <c r="BM14" i="7"/>
  <c r="BN14" i="7"/>
  <c r="BO14" i="7"/>
  <c r="BP14" i="7"/>
  <c r="BQ14" i="7"/>
  <c r="BR14" i="7"/>
  <c r="BS14" i="7"/>
  <c r="BT14" i="7"/>
  <c r="BU14" i="7"/>
  <c r="BV14" i="7"/>
  <c r="BW14" i="7"/>
  <c r="BX14" i="7"/>
  <c r="BY14" i="7"/>
  <c r="BZ14" i="7"/>
  <c r="CA14" i="7"/>
  <c r="CB14" i="7"/>
  <c r="CC14" i="7"/>
  <c r="CD14" i="7"/>
  <c r="CE14" i="7"/>
  <c r="CF14" i="7"/>
  <c r="CG14" i="7"/>
  <c r="CH14" i="7"/>
  <c r="CI14" i="7"/>
  <c r="CJ14" i="7"/>
  <c r="AT13" i="7"/>
  <c r="AU13" i="7"/>
  <c r="AV13" i="7"/>
  <c r="AW13" i="7"/>
  <c r="AX13" i="7"/>
  <c r="AY13" i="7"/>
  <c r="AZ13" i="7"/>
  <c r="BL12" i="7"/>
  <c r="BM12" i="7"/>
  <c r="BN12" i="7"/>
  <c r="BO12" i="7"/>
  <c r="BP12" i="7"/>
  <c r="BQ12" i="7"/>
  <c r="BR12" i="7"/>
  <c r="BS12" i="7"/>
  <c r="BT12" i="7"/>
  <c r="BU12" i="7"/>
  <c r="BV12" i="7"/>
  <c r="BW12" i="7"/>
  <c r="BX12" i="7"/>
  <c r="BY12" i="7"/>
  <c r="BZ12" i="7"/>
  <c r="CA12" i="7"/>
  <c r="CB12" i="7"/>
  <c r="CC12" i="7"/>
  <c r="CD12" i="7"/>
  <c r="CE12" i="7"/>
  <c r="CF12" i="7"/>
  <c r="CG12" i="7"/>
  <c r="CH12" i="7"/>
  <c r="CI12" i="7"/>
  <c r="AM32" i="7"/>
  <c r="AN32" i="7"/>
  <c r="AO32" i="7"/>
  <c r="AP32" i="7"/>
  <c r="AQ32" i="7"/>
  <c r="AR32" i="7"/>
  <c r="AS32" i="7"/>
  <c r="AT32" i="7"/>
  <c r="AU32" i="7"/>
  <c r="AV32" i="7"/>
  <c r="AW32" i="7"/>
  <c r="AX32" i="7"/>
  <c r="AY32" i="7"/>
  <c r="AZ32" i="7"/>
  <c r="BA32" i="7"/>
  <c r="BB32" i="7"/>
  <c r="BC32" i="7"/>
  <c r="BD32" i="7"/>
  <c r="BE32" i="7"/>
  <c r="BF32" i="7"/>
  <c r="BG32" i="7"/>
  <c r="BH32" i="7"/>
  <c r="BI32" i="7"/>
  <c r="U9" i="10"/>
  <c r="AV9" i="10"/>
  <c r="BD9" i="10"/>
  <c r="BL9" i="10"/>
  <c r="I9" i="10"/>
  <c r="AW9" i="10"/>
  <c r="BE9" i="10"/>
  <c r="BM9" i="10"/>
  <c r="J9" i="10"/>
  <c r="AX9" i="10"/>
  <c r="BF9" i="10"/>
  <c r="BN9" i="10"/>
  <c r="K9" i="10"/>
  <c r="AY9" i="10"/>
  <c r="BG9" i="10"/>
  <c r="BO9" i="10"/>
  <c r="L9" i="10"/>
  <c r="AZ9" i="10"/>
  <c r="BH9" i="10"/>
  <c r="BP9" i="10"/>
  <c r="U17" i="10"/>
  <c r="AS9" i="10"/>
  <c r="BA9" i="10"/>
  <c r="BI9" i="10"/>
  <c r="AT9" i="10"/>
  <c r="BB9" i="10"/>
  <c r="BJ9" i="10"/>
  <c r="AU9" i="10"/>
  <c r="BC9" i="10"/>
  <c r="AU10" i="7"/>
  <c r="AV10" i="7"/>
  <c r="AW10" i="7"/>
  <c r="AX10" i="7"/>
  <c r="AT10" i="7"/>
  <c r="AU11" i="7"/>
  <c r="AV11" i="7"/>
  <c r="AW11" i="7"/>
  <c r="AX11" i="7"/>
  <c r="AY11" i="7"/>
  <c r="AZ11" i="7"/>
  <c r="BA11" i="7"/>
  <c r="BB11" i="7"/>
  <c r="BC11" i="7"/>
  <c r="AT11" i="7"/>
  <c r="AU57" i="7"/>
  <c r="AV57" i="7"/>
  <c r="AW57" i="7"/>
  <c r="AX57" i="7"/>
  <c r="AY57" i="7"/>
  <c r="AZ57" i="7"/>
  <c r="BA57" i="7"/>
  <c r="BB57" i="7"/>
  <c r="BC57" i="7"/>
  <c r="BD57" i="7"/>
  <c r="BE57" i="7"/>
  <c r="AT57" i="7"/>
  <c r="AT56" i="7"/>
  <c r="AS56" i="7"/>
  <c r="AR56" i="7"/>
  <c r="AP55" i="7"/>
  <c r="AQ55" i="7"/>
  <c r="AR55" i="7"/>
  <c r="AS55" i="7"/>
  <c r="AT55" i="7"/>
  <c r="AO54" i="7"/>
  <c r="AP54" i="7"/>
  <c r="AQ54" i="7"/>
  <c r="AR54" i="7"/>
  <c r="AS54" i="7"/>
  <c r="AT54" i="7"/>
  <c r="AU54" i="7"/>
  <c r="AV54" i="7"/>
  <c r="AW54" i="7"/>
  <c r="AN54" i="7"/>
  <c r="BD53" i="7"/>
  <c r="BE53" i="7"/>
  <c r="BF53" i="7"/>
  <c r="BG53" i="7"/>
  <c r="BH53" i="7"/>
  <c r="BI53" i="7"/>
  <c r="BJ53" i="7"/>
  <c r="BK53" i="7"/>
  <c r="BL53" i="7"/>
  <c r="BM53" i="7"/>
  <c r="BN53" i="7"/>
  <c r="BO53" i="7"/>
  <c r="BP53" i="7"/>
  <c r="BQ53" i="7"/>
  <c r="BC53" i="7"/>
  <c r="AX52" i="7"/>
  <c r="AY52" i="7"/>
  <c r="AZ52" i="7"/>
  <c r="BA52" i="7"/>
  <c r="BB52" i="7"/>
  <c r="BC52" i="7"/>
  <c r="BD52" i="7"/>
  <c r="BE52" i="7"/>
  <c r="AW52" i="7"/>
  <c r="AU51" i="7"/>
  <c r="AV51" i="7"/>
  <c r="AW51" i="7"/>
  <c r="AX51" i="7"/>
  <c r="AY51" i="7"/>
  <c r="AZ51" i="7"/>
  <c r="AT51" i="7"/>
  <c r="BA50" i="7"/>
  <c r="BB50" i="7"/>
  <c r="BC50" i="7"/>
  <c r="BD50" i="7"/>
  <c r="BE50" i="7"/>
  <c r="BF50" i="7"/>
  <c r="BG50" i="7"/>
  <c r="BH50" i="7"/>
  <c r="BI50" i="7"/>
  <c r="BJ50" i="7"/>
  <c r="BK50" i="7"/>
  <c r="BL50" i="7"/>
  <c r="BM50" i="7"/>
  <c r="BN50" i="7"/>
  <c r="BO50" i="7"/>
  <c r="BP50" i="7"/>
  <c r="BQ50" i="7"/>
  <c r="AZ50" i="7"/>
  <c r="AQ49" i="7"/>
  <c r="AR49" i="7"/>
  <c r="AS49" i="7"/>
  <c r="AT49" i="7"/>
  <c r="AU49" i="7"/>
  <c r="AV49" i="7"/>
  <c r="AW49" i="7"/>
  <c r="AX49" i="7"/>
  <c r="AY49" i="7"/>
  <c r="AZ49" i="7"/>
  <c r="BA49" i="7"/>
  <c r="BB49" i="7"/>
  <c r="BC49" i="7"/>
  <c r="AP49" i="7"/>
  <c r="AS48" i="7"/>
  <c r="AR48" i="7"/>
  <c r="AQ48" i="7"/>
  <c r="AP48" i="7"/>
  <c r="AR47" i="7"/>
  <c r="AS47" i="7"/>
  <c r="AT47" i="7"/>
  <c r="AU47" i="7"/>
  <c r="AV47" i="7"/>
  <c r="AW47" i="7"/>
  <c r="AX47" i="7"/>
  <c r="AU46" i="7"/>
  <c r="AV46" i="7"/>
  <c r="AW46" i="7"/>
  <c r="AX46" i="7"/>
  <c r="AY46" i="7"/>
  <c r="AZ46" i="7"/>
  <c r="BA46" i="7"/>
  <c r="BB46" i="7"/>
  <c r="BC46" i="7"/>
  <c r="BD46" i="7"/>
  <c r="BE46" i="7"/>
  <c r="AT46" i="7"/>
  <c r="AO45" i="7"/>
  <c r="AQ45" i="7"/>
  <c r="AP45" i="7"/>
  <c r="AP44" i="7"/>
  <c r="AO44" i="7"/>
  <c r="AR43" i="7"/>
  <c r="AS43" i="7"/>
  <c r="AT43" i="7"/>
  <c r="AU43" i="7"/>
  <c r="AV43" i="7"/>
  <c r="AW43" i="7"/>
  <c r="AX43" i="7"/>
  <c r="AY43" i="7"/>
  <c r="AN43" i="7"/>
  <c r="AO43" i="7"/>
  <c r="AP43" i="7"/>
  <c r="AQ43" i="7"/>
  <c r="AR42" i="7"/>
  <c r="AS42" i="7"/>
  <c r="AT42" i="7"/>
  <c r="AU42" i="7"/>
  <c r="AV42" i="7"/>
  <c r="AW42" i="7"/>
  <c r="AX42" i="7"/>
  <c r="AY42" i="7"/>
  <c r="AZ42" i="7"/>
  <c r="BA42" i="7"/>
  <c r="BB42" i="7"/>
  <c r="BC42" i="7"/>
  <c r="BD42" i="7"/>
  <c r="BE42" i="7"/>
  <c r="AQ42" i="7"/>
  <c r="AT41" i="7"/>
  <c r="AR41" i="7"/>
  <c r="AS41" i="7"/>
  <c r="AO41" i="7"/>
  <c r="AP41" i="7"/>
  <c r="AQ41" i="7"/>
  <c r="BE39" i="7"/>
  <c r="AY39" i="7"/>
  <c r="AZ39" i="7"/>
  <c r="BA39" i="7"/>
  <c r="BB39" i="7"/>
  <c r="BC39" i="7"/>
  <c r="BD39" i="7"/>
  <c r="AX39" i="7"/>
  <c r="AY38" i="7"/>
  <c r="AZ38" i="7"/>
  <c r="BA38" i="7"/>
  <c r="BB38" i="7"/>
  <c r="BC38" i="7"/>
  <c r="BD38" i="7"/>
  <c r="BE38" i="7"/>
  <c r="AX38" i="7"/>
  <c r="AU37" i="7"/>
  <c r="AV37" i="7"/>
  <c r="AW37" i="7"/>
  <c r="AX37" i="7"/>
  <c r="AY37" i="7"/>
  <c r="AZ37" i="7"/>
  <c r="BA37" i="7"/>
  <c r="BB37" i="7"/>
  <c r="BC37" i="7"/>
  <c r="BD37" i="7"/>
  <c r="BE37" i="7"/>
  <c r="AQ37" i="7"/>
  <c r="AR37" i="7"/>
  <c r="AS37" i="7"/>
  <c r="AT37" i="7"/>
  <c r="AU36" i="7"/>
  <c r="AV36" i="7"/>
  <c r="AW36" i="7"/>
  <c r="AX36" i="7"/>
  <c r="AY36" i="7"/>
  <c r="AZ36" i="7"/>
  <c r="BA36" i="7"/>
  <c r="BB36" i="7"/>
  <c r="BC36" i="7"/>
  <c r="BD36" i="7"/>
  <c r="BE36" i="7"/>
  <c r="BF36" i="7"/>
  <c r="BG36" i="7"/>
  <c r="BH36" i="7"/>
  <c r="BI36" i="7"/>
  <c r="BJ36" i="7"/>
  <c r="BK36" i="7"/>
  <c r="BL36" i="7"/>
  <c r="BM36" i="7"/>
  <c r="BN36" i="7"/>
  <c r="BO36" i="7"/>
  <c r="BP36" i="7"/>
  <c r="BQ36" i="7"/>
  <c r="BQ9" i="7"/>
  <c r="BR36" i="7"/>
  <c r="BS36" i="7"/>
  <c r="BT36" i="7"/>
  <c r="BU36" i="7"/>
  <c r="BV36" i="7"/>
  <c r="BW36" i="7"/>
  <c r="BX36" i="7"/>
  <c r="BY36" i="7"/>
  <c r="BZ36" i="7"/>
  <c r="CA36" i="7"/>
  <c r="CB36" i="7"/>
  <c r="CC36" i="7"/>
  <c r="CD36" i="7"/>
  <c r="CD9" i="7"/>
  <c r="CE36" i="7"/>
  <c r="CE9" i="7"/>
  <c r="CF36" i="7"/>
  <c r="CF9" i="7"/>
  <c r="CG36" i="7"/>
  <c r="CG9" i="7"/>
  <c r="CH36" i="7"/>
  <c r="CH9" i="7"/>
  <c r="CI36" i="7"/>
  <c r="CI9" i="7"/>
  <c r="CJ36" i="7"/>
  <c r="CJ9" i="7"/>
  <c r="CK36" i="7"/>
  <c r="CK9" i="7"/>
  <c r="CL36" i="7"/>
  <c r="CL9" i="7"/>
  <c r="CM36" i="7"/>
  <c r="CM9" i="7"/>
  <c r="CN36" i="7"/>
  <c r="CN9" i="7"/>
  <c r="CO36" i="7"/>
  <c r="CO9" i="7"/>
  <c r="AH36" i="7"/>
  <c r="AI36" i="7"/>
  <c r="AJ36" i="7"/>
  <c r="AK36" i="7"/>
  <c r="AL36" i="7"/>
  <c r="AM36" i="7"/>
  <c r="AM9" i="7"/>
  <c r="AN36" i="7"/>
  <c r="AO36" i="7"/>
  <c r="AP36" i="7"/>
  <c r="AQ36" i="7"/>
  <c r="AR36" i="7"/>
  <c r="AS36" i="7"/>
  <c r="AT36" i="7"/>
  <c r="AU35" i="7"/>
  <c r="AV35" i="7"/>
  <c r="AW35" i="7"/>
  <c r="AX35" i="7"/>
  <c r="AT35" i="7"/>
  <c r="AU34" i="7"/>
  <c r="AV34" i="7"/>
  <c r="AW34" i="7"/>
  <c r="AX34" i="7"/>
  <c r="AY34" i="7"/>
  <c r="AZ34" i="7"/>
  <c r="BA34" i="7"/>
  <c r="BB34" i="7"/>
  <c r="BC34" i="7"/>
  <c r="BD34" i="7"/>
  <c r="BE34" i="7"/>
  <c r="AT34" i="7"/>
  <c r="BA31" i="7"/>
  <c r="BB31" i="7"/>
  <c r="BC31" i="7"/>
  <c r="BD31" i="7"/>
  <c r="BE31" i="7"/>
  <c r="BF31" i="7"/>
  <c r="BG31" i="7"/>
  <c r="AZ31" i="7"/>
  <c r="AU30" i="7"/>
  <c r="AV30" i="7"/>
  <c r="AW30" i="7"/>
  <c r="AX30" i="7"/>
  <c r="AY30" i="7"/>
  <c r="AZ30" i="7"/>
  <c r="BA30" i="7"/>
  <c r="BB30" i="7"/>
  <c r="BC30" i="7"/>
  <c r="BD30" i="7"/>
  <c r="BE30" i="7"/>
  <c r="AT30" i="7"/>
  <c r="AU29" i="7"/>
  <c r="AV29" i="7"/>
  <c r="AW29" i="7"/>
  <c r="AX29" i="7"/>
  <c r="AY29" i="7"/>
  <c r="AT29" i="7"/>
  <c r="AQ28" i="7"/>
  <c r="AR28" i="7"/>
  <c r="AS28" i="7"/>
  <c r="AT28" i="7"/>
  <c r="AU28" i="7"/>
  <c r="AP28" i="7"/>
  <c r="BE27" i="7"/>
  <c r="AU27" i="7"/>
  <c r="AV27" i="7"/>
  <c r="AW27" i="7"/>
  <c r="AX27" i="7"/>
  <c r="AY27" i="7"/>
  <c r="AZ27" i="7"/>
  <c r="BA27" i="7"/>
  <c r="BB27" i="7"/>
  <c r="BC27" i="7"/>
  <c r="BD27" i="7"/>
  <c r="AT27" i="7"/>
  <c r="AR26" i="7"/>
  <c r="AS26" i="7"/>
  <c r="AT26" i="7"/>
  <c r="AU26" i="7"/>
  <c r="AV26" i="7"/>
  <c r="AW26" i="7"/>
  <c r="AX26" i="7"/>
  <c r="AY26" i="7"/>
  <c r="AZ26" i="7"/>
  <c r="BA26" i="7"/>
  <c r="BB26" i="7"/>
  <c r="BC26" i="7"/>
  <c r="BD26" i="7"/>
  <c r="BE26" i="7"/>
  <c r="BF26" i="7"/>
  <c r="BG26" i="7"/>
  <c r="BH26" i="7"/>
  <c r="AQ26" i="7"/>
  <c r="AU25" i="7"/>
  <c r="AV25" i="7"/>
  <c r="AW25" i="7"/>
  <c r="AX25" i="7"/>
  <c r="AY25" i="7"/>
  <c r="AZ25" i="7"/>
  <c r="BA25" i="7"/>
  <c r="BB25" i="7"/>
  <c r="BC25" i="7"/>
  <c r="BD25" i="7"/>
  <c r="BE25" i="7"/>
  <c r="BF25" i="7"/>
  <c r="AT25" i="7"/>
  <c r="BJ24" i="7"/>
  <c r="BH24" i="7"/>
  <c r="BI24" i="7"/>
  <c r="BG24" i="7"/>
  <c r="BL23" i="7"/>
  <c r="BH23" i="7"/>
  <c r="BI23" i="7"/>
  <c r="BJ23" i="7"/>
  <c r="BK23" i="7"/>
  <c r="BG23" i="7"/>
  <c r="BA22" i="7"/>
  <c r="BB22" i="7"/>
  <c r="BC22" i="7"/>
  <c r="BD22" i="7"/>
  <c r="BE22" i="7"/>
  <c r="AZ22" i="7"/>
  <c r="AU21" i="7"/>
  <c r="AV21" i="7"/>
  <c r="AW21" i="7"/>
  <c r="AT21" i="7"/>
  <c r="AO20" i="7"/>
  <c r="AP20" i="7"/>
  <c r="AQ20" i="7"/>
  <c r="AR20" i="7"/>
  <c r="AS20" i="7"/>
  <c r="AR19" i="7"/>
  <c r="AS19" i="7"/>
  <c r="AS18" i="7"/>
  <c r="AO18" i="7"/>
  <c r="AP18" i="7"/>
  <c r="AQ18" i="7"/>
  <c r="AR18" i="7"/>
  <c r="AT18" i="7"/>
  <c r="AU18" i="7"/>
  <c r="AV18" i="7"/>
  <c r="AW18" i="7"/>
  <c r="AX18" i="7"/>
  <c r="AY18" i="7"/>
  <c r="AN18" i="7"/>
  <c r="W17" i="7"/>
  <c r="X17" i="7"/>
  <c r="Y17" i="7"/>
  <c r="Z17" i="7"/>
  <c r="AA17" i="7"/>
  <c r="AB17" i="7"/>
  <c r="AC17" i="7"/>
  <c r="AD17" i="7"/>
  <c r="AE17" i="7"/>
  <c r="AF17" i="7"/>
  <c r="AG17" i="7"/>
  <c r="V17" i="7"/>
  <c r="AU16" i="7"/>
  <c r="AT16" i="7"/>
  <c r="AV16" i="7"/>
  <c r="AW16" i="7"/>
  <c r="AV15" i="7"/>
  <c r="AW15" i="7"/>
  <c r="AU15" i="7"/>
  <c r="AT15" i="7"/>
  <c r="AP14" i="7"/>
  <c r="AQ14" i="7"/>
  <c r="AR14" i="7"/>
  <c r="AS14" i="7"/>
  <c r="AT14" i="7"/>
  <c r="AU14" i="7"/>
  <c r="AV14" i="7"/>
  <c r="AW14" i="7"/>
  <c r="AX14" i="7"/>
  <c r="AY14" i="7"/>
  <c r="AZ14" i="7"/>
  <c r="BA14" i="7"/>
  <c r="BB14" i="7"/>
  <c r="BC14" i="7"/>
  <c r="BD14" i="7"/>
  <c r="BE14" i="7"/>
  <c r="BF14" i="7"/>
  <c r="BG14" i="7"/>
  <c r="BH14" i="7"/>
  <c r="AO14" i="7"/>
  <c r="AP13" i="7"/>
  <c r="AQ13" i="7"/>
  <c r="AR13" i="7"/>
  <c r="AS13" i="7"/>
  <c r="AO13" i="7"/>
  <c r="AO12" i="7"/>
  <c r="AP12" i="7"/>
  <c r="AQ12" i="7"/>
  <c r="AR12" i="7"/>
  <c r="AS12" i="7"/>
  <c r="AT12" i="7"/>
  <c r="AU12" i="7"/>
  <c r="AV12" i="7"/>
  <c r="AW12" i="7"/>
  <c r="AX12" i="7"/>
  <c r="AY12" i="7"/>
  <c r="AZ12" i="7"/>
  <c r="BA12" i="7"/>
  <c r="BB12" i="7"/>
  <c r="BC12" i="7"/>
  <c r="BD12" i="7"/>
  <c r="BE12" i="7"/>
  <c r="BF12" i="7"/>
  <c r="BG12" i="7"/>
  <c r="BH12" i="7"/>
  <c r="BI12" i="7"/>
  <c r="BJ12" i="7"/>
  <c r="BK12" i="7"/>
  <c r="AN12" i="7"/>
  <c r="AA32" i="7"/>
  <c r="P9" i="7"/>
  <c r="AB32" i="7"/>
  <c r="Q9" i="7"/>
  <c r="AC32" i="7"/>
  <c r="R9" i="7"/>
  <c r="AD32" i="7"/>
  <c r="S9" i="7"/>
  <c r="AE32" i="7"/>
  <c r="T9" i="7"/>
  <c r="AF32" i="7"/>
  <c r="U9" i="7"/>
  <c r="AG32" i="7"/>
  <c r="AH32" i="7"/>
  <c r="AI32" i="7"/>
  <c r="AJ32" i="7"/>
  <c r="AK32" i="7"/>
  <c r="AL32" i="7"/>
  <c r="Z32" i="7"/>
  <c r="O9" i="7"/>
  <c r="J8" i="7"/>
  <c r="BE33" i="7"/>
  <c r="AV33" i="7"/>
  <c r="AW33" i="7"/>
  <c r="AX33" i="7"/>
  <c r="AY33" i="7"/>
  <c r="AZ33" i="7"/>
  <c r="BA33" i="7"/>
  <c r="BB33" i="7"/>
  <c r="BC33" i="7"/>
  <c r="BD33" i="7"/>
  <c r="AR40" i="7"/>
  <c r="AS40" i="7"/>
  <c r="AT40" i="7"/>
  <c r="AU40" i="7"/>
  <c r="AV40" i="7"/>
  <c r="AW40" i="7"/>
  <c r="AX40" i="7"/>
  <c r="AY40" i="7"/>
  <c r="AZ40" i="7"/>
  <c r="BA40" i="7"/>
  <c r="BB40" i="7"/>
  <c r="AQ40" i="7"/>
  <c r="AL9" i="7"/>
  <c r="AK9" i="7"/>
  <c r="AJ9" i="7"/>
  <c r="AI9" i="7"/>
  <c r="AG9" i="7"/>
  <c r="AF9" i="7"/>
  <c r="AE9" i="7"/>
  <c r="AD9" i="7"/>
  <c r="AC9" i="7"/>
  <c r="AB9" i="7"/>
  <c r="AH9" i="7"/>
  <c r="AN9" i="7"/>
  <c r="AS9" i="7"/>
  <c r="AR9" i="7"/>
  <c r="AQ9" i="7"/>
  <c r="AP9" i="7"/>
  <c r="AO9" i="7"/>
  <c r="V9" i="7"/>
  <c r="AA9" i="7"/>
  <c r="Z9" i="7"/>
  <c r="Y9" i="7"/>
  <c r="X9" i="7"/>
  <c r="W9" i="7"/>
  <c r="AH8" i="7"/>
  <c r="CD8" i="7"/>
  <c r="BC9" i="7"/>
  <c r="AZ9" i="7"/>
  <c r="AY9" i="7"/>
  <c r="AT9" i="7"/>
  <c r="AX9" i="7"/>
  <c r="AW9" i="7"/>
  <c r="AV9" i="7"/>
  <c r="AU9" i="7"/>
  <c r="AG9" i="10"/>
  <c r="Y9" i="10"/>
  <c r="M9" i="10"/>
  <c r="AR9" i="10"/>
  <c r="AQ9" i="10"/>
  <c r="AP9" i="10"/>
  <c r="AO9" i="10"/>
  <c r="AN9" i="10"/>
  <c r="O9" i="10"/>
  <c r="N9" i="10"/>
  <c r="AS8" i="10"/>
  <c r="BE8" i="10"/>
  <c r="V8" i="7"/>
  <c r="Q9" i="10"/>
  <c r="S9" i="10"/>
  <c r="X9" i="10"/>
  <c r="AL9" i="10"/>
  <c r="T9" i="10"/>
  <c r="AH9" i="10"/>
  <c r="AM9" i="10"/>
  <c r="AA9" i="10"/>
  <c r="AB9" i="10"/>
  <c r="R9" i="10"/>
  <c r="AC9" i="10"/>
  <c r="AF9" i="10"/>
  <c r="W9" i="10"/>
  <c r="AD9" i="10"/>
  <c r="P9" i="10"/>
  <c r="AK9" i="10"/>
  <c r="V9" i="10"/>
  <c r="AI9" i="10"/>
  <c r="Z9" i="10"/>
  <c r="AJ9" i="10"/>
  <c r="AE9" i="10"/>
  <c r="AG8" i="10"/>
  <c r="I8" i="10"/>
  <c r="U8" i="10"/>
  <c r="E14" i="22"/>
  <c r="B51" i="13"/>
  <c r="D14" i="22"/>
  <c r="B27" i="18"/>
  <c r="B27" i="13"/>
  <c r="B61" i="16"/>
  <c r="B130" i="13"/>
  <c r="B21" i="19"/>
  <c r="E2" i="22"/>
  <c r="E10" i="22"/>
  <c r="C155" i="27"/>
  <c r="B107" i="13"/>
  <c r="B149" i="13"/>
  <c r="B41" i="18"/>
  <c r="B19" i="15"/>
  <c r="B56" i="18"/>
  <c r="C237" i="27"/>
  <c r="C205" i="27"/>
  <c r="C203" i="27"/>
  <c r="C130" i="27"/>
  <c r="C182" i="27"/>
  <c r="C178" i="27"/>
  <c r="C129" i="27"/>
  <c r="C228" i="27"/>
  <c r="C227" i="27"/>
  <c r="C238" i="27"/>
  <c r="C295" i="27"/>
  <c r="C34" i="24"/>
  <c r="C35" i="24"/>
  <c r="C236" i="27"/>
  <c r="C128" i="27"/>
  <c r="C293" i="27"/>
  <c r="C33" i="24"/>
  <c r="B20" i="16"/>
  <c r="E3" i="22"/>
  <c r="C43" i="17"/>
  <c r="B40" i="17"/>
  <c r="C27" i="14"/>
  <c r="E5" i="22"/>
  <c r="C270" i="27"/>
  <c r="C269" i="27"/>
  <c r="C34" i="27"/>
  <c r="C35" i="27"/>
  <c r="C33" i="27"/>
  <c r="E4" i="22"/>
  <c r="C82" i="27"/>
  <c r="C58" i="27"/>
  <c r="C117" i="27"/>
  <c r="CC53" i="7"/>
  <c r="CC9" i="7"/>
  <c r="CB53" i="7"/>
  <c r="CB9" i="7"/>
  <c r="CA53" i="7"/>
  <c r="CA9" i="7"/>
  <c r="BZ53" i="7"/>
  <c r="BZ9" i="7"/>
  <c r="BY53" i="7"/>
  <c r="BY9" i="7"/>
  <c r="BX53" i="7"/>
  <c r="BX9" i="7"/>
  <c r="BW53" i="7"/>
  <c r="BW9" i="7"/>
  <c r="BV53" i="7"/>
  <c r="BV9" i="7"/>
  <c r="BU53" i="7"/>
  <c r="BU9" i="7"/>
  <c r="BT53" i="7"/>
  <c r="BT9" i="7"/>
  <c r="BS53" i="7"/>
  <c r="BS9" i="7"/>
  <c r="BR53" i="7"/>
  <c r="BR9" i="7"/>
  <c r="BR8" i="7"/>
  <c r="BA51" i="7"/>
  <c r="BA9" i="7"/>
  <c r="BB51" i="7"/>
  <c r="BB9" i="7"/>
  <c r="BP49" i="7"/>
  <c r="BP9" i="7"/>
  <c r="BO49" i="7"/>
  <c r="BO9" i="7"/>
  <c r="BN49" i="7"/>
  <c r="BN9" i="7"/>
  <c r="BM49" i="7"/>
  <c r="BM9" i="7"/>
  <c r="BL49" i="7"/>
  <c r="BL9" i="7"/>
  <c r="BK49" i="7"/>
  <c r="BK9" i="7"/>
  <c r="BJ49" i="7"/>
  <c r="BJ9" i="7"/>
  <c r="BI49" i="7"/>
  <c r="BI9" i="7"/>
  <c r="BH49" i="7"/>
  <c r="BH9" i="7"/>
  <c r="BG49" i="7"/>
  <c r="BG9" i="7"/>
  <c r="BF49" i="7"/>
  <c r="BF9" i="7"/>
  <c r="BF8" i="7"/>
  <c r="BE49" i="7"/>
  <c r="BE9" i="7"/>
  <c r="BD49" i="7"/>
  <c r="BD9" i="7"/>
  <c r="C31" i="27"/>
  <c r="C46" i="27"/>
  <c r="C20" i="26"/>
  <c r="B20" i="18"/>
  <c r="C283" i="27"/>
  <c r="C143" i="27"/>
  <c r="F2" i="22"/>
  <c r="F10" i="22"/>
  <c r="B20" i="13"/>
  <c r="C28" i="17"/>
  <c r="B68" i="28"/>
  <c r="C235" i="27"/>
  <c r="C225" i="27"/>
  <c r="B81" i="28"/>
  <c r="C292" i="27"/>
  <c r="C127" i="27"/>
  <c r="C23" i="27"/>
  <c r="B38" i="24"/>
  <c r="B55" i="28"/>
  <c r="B111" i="28"/>
  <c r="C21" i="28"/>
  <c r="E13" i="22"/>
  <c r="F5" i="22"/>
  <c r="F13" i="22"/>
  <c r="E11" i="22"/>
  <c r="F3" i="22"/>
  <c r="F4" i="22"/>
  <c r="F12" i="22"/>
  <c r="E12" i="22"/>
  <c r="B96" i="28"/>
  <c r="AT8" i="7"/>
  <c r="F11" i="22"/>
  <c r="C33" i="28"/>
  <c r="C32" i="28"/>
  <c r="C34" i="28"/>
  <c r="C285" i="27"/>
  <c r="C156" i="27"/>
  <c r="C157" i="27"/>
  <c r="C284" i="27"/>
  <c r="C213" i="27"/>
  <c r="C214" i="27"/>
  <c r="C215" i="27"/>
  <c r="C158" i="27"/>
  <c r="C94" i="27"/>
  <c r="C48" i="27"/>
  <c r="C95" i="27"/>
  <c r="C51" i="27"/>
  <c r="C258" i="27"/>
  <c r="C50" i="27"/>
  <c r="C257" i="27"/>
  <c r="C49" i="27"/>
  <c r="C96" i="27"/>
  <c r="C256" i="27"/>
  <c r="C47" i="27"/>
  <c r="C278" i="27"/>
  <c r="B30" i="28"/>
  <c r="C20" i="28" s="1"/>
  <c r="C19" i="28" s="1"/>
  <c r="C8" i="32" s="1"/>
  <c r="E8" i="32" s="1"/>
  <c r="C29" i="17"/>
  <c r="C169" i="27"/>
  <c r="C212" i="27"/>
  <c r="C30" i="17"/>
  <c r="C92" i="27"/>
  <c r="C25" i="26"/>
  <c r="C146" i="27"/>
  <c r="C24" i="26"/>
  <c r="C154" i="27"/>
  <c r="C147" i="27"/>
  <c r="C42" i="27"/>
  <c r="C21" i="27"/>
  <c r="C23" i="26"/>
  <c r="C255" i="27"/>
  <c r="C144" i="27"/>
  <c r="C168" i="27"/>
  <c r="C145" i="27"/>
  <c r="C22" i="26"/>
  <c r="C21" i="26"/>
  <c r="C170" i="27"/>
  <c r="C31" i="17"/>
  <c r="C167" i="27"/>
  <c r="C22" i="27"/>
  <c r="C166" i="27"/>
  <c r="B123" i="28"/>
  <c r="C22" i="28"/>
  <c r="B27" i="17"/>
  <c r="B20" i="17"/>
  <c r="C138" i="27"/>
  <c r="B20" i="27"/>
  <c r="C10" i="32"/>
  <c r="E10" i="32"/>
  <c r="B19" i="26"/>
  <c r="P10" i="32"/>
  <c r="P7" i="32"/>
  <c r="O10" i="32"/>
  <c r="O7" i="32"/>
  <c r="R10" i="32"/>
  <c r="R7" i="32"/>
  <c r="AE10" i="32"/>
  <c r="AH10" i="32"/>
  <c r="AM10" i="32"/>
  <c r="AP10" i="32"/>
  <c r="AU10" i="32"/>
  <c r="AX10" i="32"/>
  <c r="BC10" i="32"/>
  <c r="BF10" i="32"/>
  <c r="BJ10" i="32"/>
  <c r="BA10" i="32"/>
  <c r="AK10" i="32"/>
  <c r="BH10" i="32"/>
  <c r="AZ10" i="32"/>
  <c r="AR10" i="32"/>
  <c r="AJ10" i="32"/>
  <c r="BB10" i="32"/>
  <c r="AT10" i="32"/>
  <c r="AL10" i="32"/>
  <c r="BI10" i="32"/>
  <c r="AS10" i="32"/>
  <c r="BG10" i="32"/>
  <c r="AY10" i="32"/>
  <c r="AQ10" i="32"/>
  <c r="AI10" i="32"/>
  <c r="BE10" i="32"/>
  <c r="AW10" i="32"/>
  <c r="AO10" i="32"/>
  <c r="AG10" i="32"/>
  <c r="Q10" i="32"/>
  <c r="Q7" i="32"/>
  <c r="BD10" i="32"/>
  <c r="AV10" i="32"/>
  <c r="AN10" i="32"/>
  <c r="AF10" i="32"/>
  <c r="G6" i="32"/>
  <c r="B84" i="31" l="1"/>
  <c r="C25" i="31" s="1"/>
  <c r="B54" i="31"/>
  <c r="C23" i="31" s="1"/>
  <c r="B38" i="31"/>
  <c r="B69" i="31"/>
  <c r="C24" i="31" s="1"/>
  <c r="S7" i="32"/>
  <c r="Y7" i="32"/>
  <c r="X7" i="32"/>
  <c r="W7" i="32"/>
  <c r="AD7" i="32"/>
  <c r="AC7" i="32"/>
  <c r="U7" i="32"/>
  <c r="BW8" i="32"/>
  <c r="BO8" i="32"/>
  <c r="AO8" i="32"/>
  <c r="AY8" i="32"/>
  <c r="BI8" i="32"/>
  <c r="BD8" i="32"/>
  <c r="AK8" i="32"/>
  <c r="BG8" i="32"/>
  <c r="BV8" i="32"/>
  <c r="T7" i="32"/>
  <c r="AP8" i="32"/>
  <c r="AZ8" i="32"/>
  <c r="BJ8" i="32"/>
  <c r="AV8" i="32"/>
  <c r="BY8" i="32"/>
  <c r="BU8" i="32"/>
  <c r="AG8" i="32"/>
  <c r="AQ8" i="32"/>
  <c r="BA8" i="32"/>
  <c r="BK8" i="32"/>
  <c r="AN8" i="32"/>
  <c r="BT8" i="32"/>
  <c r="V7" i="32"/>
  <c r="AH8" i="32"/>
  <c r="AR8" i="32"/>
  <c r="BB8" i="32"/>
  <c r="BL8" i="32"/>
  <c r="AF8" i="32"/>
  <c r="BQ8" i="32"/>
  <c r="BS8" i="32"/>
  <c r="AI8" i="32"/>
  <c r="AS8" i="32"/>
  <c r="BE8" i="32"/>
  <c r="BM8" i="32"/>
  <c r="AA7" i="32"/>
  <c r="AW8" i="32"/>
  <c r="AU8" i="32"/>
  <c r="BZ8" i="32"/>
  <c r="BR8" i="32"/>
  <c r="Z7" i="32"/>
  <c r="AJ8" i="32"/>
  <c r="AT8" i="32"/>
  <c r="BF8" i="32"/>
  <c r="BN8" i="32"/>
  <c r="BC8" i="32"/>
  <c r="BX8" i="32"/>
  <c r="BP8" i="32"/>
  <c r="AB7" i="32"/>
  <c r="AL8" i="32"/>
  <c r="AX8" i="32"/>
  <c r="BH8" i="32"/>
  <c r="AM8" i="32"/>
  <c r="G30" i="28" l="1"/>
  <c r="F30" i="28"/>
  <c r="E30" i="28"/>
  <c r="S6" i="32"/>
  <c r="CA6" i="32" s="1"/>
  <c r="C9" i="32" l="1"/>
  <c r="E9" i="32" s="1"/>
  <c r="BW7" i="32" l="1"/>
  <c r="AK7" i="32"/>
  <c r="BH7" i="32"/>
  <c r="BU7" i="32"/>
  <c r="BK7" i="32"/>
  <c r="BQ7" i="32"/>
  <c r="BF7" i="32"/>
  <c r="AX7" i="32"/>
  <c r="AJ7" i="32"/>
  <c r="AQ7" i="32"/>
  <c r="BR7" i="32"/>
  <c r="BN7" i="32"/>
  <c r="AW7" i="32"/>
  <c r="AO7" i="32"/>
  <c r="AP7" i="32"/>
  <c r="AI7" i="32"/>
  <c r="BS7" i="32"/>
  <c r="BX7" i="32"/>
  <c r="BO7" i="32"/>
  <c r="AS7" i="32"/>
  <c r="BB7" i="32"/>
  <c r="BP7" i="32"/>
  <c r="BE7" i="32"/>
  <c r="AV7" i="32"/>
  <c r="AN7" i="32"/>
  <c r="AG7" i="32"/>
  <c r="AH7" i="32"/>
  <c r="BA7" i="32"/>
  <c r="AU7" i="32"/>
  <c r="AM7" i="32"/>
  <c r="AF7" i="32"/>
  <c r="BI7" i="32"/>
  <c r="AY7" i="32"/>
  <c r="BC7" i="32"/>
  <c r="AL7" i="32"/>
  <c r="BJ7" i="32"/>
  <c r="AR7" i="32"/>
  <c r="AZ7" i="32"/>
  <c r="BT7" i="32"/>
  <c r="BZ7" i="32"/>
  <c r="BY7" i="32"/>
  <c r="BD7" i="32"/>
  <c r="AE7" i="32"/>
  <c r="BV7" i="32"/>
  <c r="BL7" i="32"/>
  <c r="BM7" i="32"/>
  <c r="AT7" i="32"/>
  <c r="BG7" i="32"/>
  <c r="AQ6" i="32" l="1"/>
  <c r="BC6" i="32"/>
  <c r="BO6" i="32"/>
  <c r="AE6" i="32"/>
</calcChain>
</file>

<file path=xl/sharedStrings.xml><?xml version="1.0" encoding="utf-8"?>
<sst xmlns="http://schemas.openxmlformats.org/spreadsheetml/2006/main" count="2408" uniqueCount="840">
  <si>
    <t>TÍTULO DEL PROYECTO</t>
  </si>
  <si>
    <t>#</t>
  </si>
  <si>
    <t>PROYECTO</t>
  </si>
  <si>
    <t>COSTO</t>
  </si>
  <si>
    <t>EJECUCIÓN ACTUAL</t>
  </si>
  <si>
    <t>EJECUCIÓN PROPUESTA</t>
  </si>
  <si>
    <t>REDUCCION</t>
  </si>
  <si>
    <t>% COMPLETADO 
DE LA TAREA</t>
  </si>
  <si>
    <t>TIEMPO DE EJECUCIÓN MESES</t>
  </si>
  <si>
    <t>P1</t>
  </si>
  <si>
    <t>Formalizar el proceso de Gestión de conocimiento e innovación</t>
  </si>
  <si>
    <t>6mes</t>
  </si>
  <si>
    <t>5 meses</t>
  </si>
  <si>
    <t>1 MES</t>
  </si>
  <si>
    <t>Planeacion</t>
  </si>
  <si>
    <t>Socializar y lograr la aprobación del proceso en el CIGP</t>
  </si>
  <si>
    <t>Capacitar a las areas en el procesos</t>
  </si>
  <si>
    <t>Realizar ejercicios periódicos de innovacion</t>
  </si>
  <si>
    <t>P2</t>
  </si>
  <si>
    <t>Optimización de los procesos de la Universidad Distrital</t>
  </si>
  <si>
    <t>18 meses</t>
  </si>
  <si>
    <t>13 meses</t>
  </si>
  <si>
    <t>Hacer el inventario real y completar la documentación de los procesos, de acuerdo con lo que se ejecuta dia a dia</t>
  </si>
  <si>
    <t>Documentar la alineación que existe entre los sistemas de información y los procesos</t>
  </si>
  <si>
    <t>Diseñar y documentar los metricas para los procesos</t>
  </si>
  <si>
    <t>Identificar y documentar puntos de optimizacion y automatizacion de los procesos</t>
  </si>
  <si>
    <t>P3</t>
  </si>
  <si>
    <t>Optimización del modelo de gestión de proyectos de la UD</t>
  </si>
  <si>
    <t>12 meses</t>
  </si>
  <si>
    <t>5  meses</t>
  </si>
  <si>
    <t>Definir la estructura de la oficina de gestión de proyectos de la UD</t>
  </si>
  <si>
    <t>establecer e implementar la metodología para la gestión de proyectos alineada a las buenas prácticas.</t>
  </si>
  <si>
    <t>P4</t>
  </si>
  <si>
    <t>Fábrica de analítica de datos</t>
  </si>
  <si>
    <t>32 meses</t>
  </si>
  <si>
    <t>15 meses</t>
  </si>
  <si>
    <t xml:space="preserve">Implementar un data lake </t>
  </si>
  <si>
    <t>Diseñar y construir un grafo de conocimiento de la Universidad</t>
  </si>
  <si>
    <t>Implementar un API GraphQL para el consumo de los datos</t>
  </si>
  <si>
    <t>Implementar una estrategia de desarrollo de modelos basada en Low Code-No Code</t>
  </si>
  <si>
    <t>P5</t>
  </si>
  <si>
    <t>Gestión Documental</t>
  </si>
  <si>
    <t>17 años 204 meses</t>
  </si>
  <si>
    <t>24 meses</t>
  </si>
  <si>
    <t>Fase de planeación</t>
  </si>
  <si>
    <t>Fase de análisis</t>
  </si>
  <si>
    <t>Fase de diseño</t>
  </si>
  <si>
    <t>Fase de implementación</t>
  </si>
  <si>
    <t>Fase de evaluación, monitoreo y control</t>
  </si>
  <si>
    <t>P6</t>
  </si>
  <si>
    <t>Desarrollo y optimización de los sistemas de información</t>
  </si>
  <si>
    <t>48 meses</t>
  </si>
  <si>
    <t>20 meses</t>
  </si>
  <si>
    <t>Depende de cada sistemas de información. Ver ficha</t>
  </si>
  <si>
    <t>P7</t>
  </si>
  <si>
    <t>Gestión de la investigación</t>
  </si>
  <si>
    <t>10 meses</t>
  </si>
  <si>
    <t>Caracterización detallada de los procesos y areas de la Universidad que realizan investigación.</t>
  </si>
  <si>
    <t>Hacer un inventario de todos los resultados de investigación de la Universidad</t>
  </si>
  <si>
    <t>Realizar un levantamiento de requerimientos de los SI ncesarios para el apoyo a la investigación</t>
  </si>
  <si>
    <t>Implementar los SI y la infraestructura tecnologica necesaria</t>
  </si>
  <si>
    <t>P8</t>
  </si>
  <si>
    <t>Diseño e implementación del Mdelo de privacidad y seguridad de la información MSPI</t>
  </si>
  <si>
    <t>36 meses</t>
  </si>
  <si>
    <t>Diagnóstico del estado actual y diseño del modelo de seguridad y privacidad de la información.</t>
  </si>
  <si>
    <t>Planificación e implementación del modelo de seguridad y privacidad de la información en los procesos misionales y estratégicos de la entidad.</t>
  </si>
  <si>
    <t>Planificación del modelo de seguridad y privacidad de la información en un los procesos de apoyo , evaluación y control y gestión de recursos de la entidad.</t>
  </si>
  <si>
    <t>P9</t>
  </si>
  <si>
    <t>Definición de políticas y lineamientos de Arquitectura Institucional en todos sus dominios</t>
  </si>
  <si>
    <t>Definir y Alinear las politicas y lineamientos para el dominio de Estrategia de TI.</t>
  </si>
  <si>
    <t>Definir y Alinear las politicas y lineamientos para el dominio de Gobierno de TI.</t>
  </si>
  <si>
    <t>Definir y Alinear las politicas y lineamientos para el dominio de Informacion.</t>
  </si>
  <si>
    <t>Definir y Alinear las politicas y lineamientos para el dominio de Sistemas de Información.</t>
  </si>
  <si>
    <t>Definir y Alinear las politicas y lineamientos para el dominio de Servicios Tecnológicos</t>
  </si>
  <si>
    <t>Definir y Alinear las politicas y lineamientos para el dominio de Uso y Apropiación.</t>
  </si>
  <si>
    <t>P10</t>
  </si>
  <si>
    <t xml:space="preserve">Modelo de Gobierno de Datos Institucional </t>
  </si>
  <si>
    <t>3 meses</t>
  </si>
  <si>
    <t>3 mes</t>
  </si>
  <si>
    <t>Formalizar el Rol Central de Gobierno  de Datos</t>
  </si>
  <si>
    <t>Formalizar Equipo de Gobierno y calidad de Datos</t>
  </si>
  <si>
    <t>Formalizar y activar el Comité de Gobierno de Datos</t>
  </si>
  <si>
    <t>Realizar las comunicaciones internas requeridas para dar a conocer la nueva estructura</t>
  </si>
  <si>
    <t>Análisis de perfiles para cumplimiento de responsabilidades</t>
  </si>
  <si>
    <t>Actualización de manuales de funciones</t>
  </si>
  <si>
    <t>Cierre de brechas de conocimiento – Formación y Capacitación</t>
  </si>
  <si>
    <t>Formalizar y priorizar los Dominios de Información</t>
  </si>
  <si>
    <t>P11</t>
  </si>
  <si>
    <t>Desarrollar y Formalizar  Políticas, Estándares y Procesos del Gobierno de Datos</t>
  </si>
  <si>
    <t>2 meses</t>
  </si>
  <si>
    <t>Detallar caracterización de los procesos del Sistema de Gestión y gobierno de datos</t>
  </si>
  <si>
    <t>Desarrollar Matrices RACI de procedimientos Vs Roles</t>
  </si>
  <si>
    <t>Diagramar procesos y actualizar sistema de gestión de Calidad.</t>
  </si>
  <si>
    <t>Validar y detallar los indicadores relacionados con los procesos establecidos</t>
  </si>
  <si>
    <t>Validar procesos con área responsable</t>
  </si>
  <si>
    <t>Publicar y formalizar los procesos y políticas</t>
  </si>
  <si>
    <t>P12</t>
  </si>
  <si>
    <t>Detallar y desplegar métricas y reportes del Gobierno de Datos</t>
  </si>
  <si>
    <t>Validar los indicadores definidos en la etapa de diseño de acuerdo con los hallazgos identificados durante la etapa de despliegue y formalización del modelo de gobierno.</t>
  </si>
  <si>
    <t>Análisis detallado, validación de métricas.</t>
  </si>
  <si>
    <t>Caracterización de indicadores definidos</t>
  </si>
  <si>
    <t>Diseño e implementación de reportes y tableros de control</t>
  </si>
  <si>
    <t>Pruebas y despliegue de reportes</t>
  </si>
  <si>
    <t>P13</t>
  </si>
  <si>
    <t>Programa de calidad de datos</t>
  </si>
  <si>
    <t>40 meses</t>
  </si>
  <si>
    <t>Realizar planeación de programa de calidad</t>
  </si>
  <si>
    <t>Definir reglas y umbrales de calidad de datos para los atributos críticos de los dominios</t>
  </si>
  <si>
    <t>Ejecutar actividades de perfilamiento y diagnóstico</t>
  </si>
  <si>
    <t>Definir y Ejecutar actividades de remediación</t>
  </si>
  <si>
    <t>Activar iteraciones</t>
  </si>
  <si>
    <t>Realizar monitoreo periódico</t>
  </si>
  <si>
    <t>P14</t>
  </si>
  <si>
    <t>Datos Maestros y de Referencia</t>
  </si>
  <si>
    <t>8 meses</t>
  </si>
  <si>
    <t>Identificar Impulsores y Requerimientos.</t>
  </si>
  <si>
    <t>Validar Definiciones de Datos.</t>
  </si>
  <si>
    <t>Evaluar y Analizar Fuentes Datos.</t>
  </si>
  <si>
    <t>Definir un Enfoque Arquitectónico.</t>
  </si>
  <si>
    <t>Modelo de Datos.</t>
  </si>
  <si>
    <t>Definir Gestión de la Custodia y Mantenimiento de los Procesos.</t>
  </si>
  <si>
    <t>Establecer Políticas de Gobierno.</t>
  </si>
  <si>
    <t>Implementar las soluciones de Integración Datos/Datos Compartidos.</t>
  </si>
  <si>
    <t>Adquirir Fuentes de Datos para Compartir.</t>
  </si>
  <si>
    <t>Publicar Datos Maestros y de Referencia.</t>
  </si>
  <si>
    <t>P15</t>
  </si>
  <si>
    <t>Gestion de Metadatos</t>
  </si>
  <si>
    <t>4 meses</t>
  </si>
  <si>
    <t>Inicio y Planeación de Estrategia de Metadatos</t>
  </si>
  <si>
    <t>Conducción de entrevistas a participantes clave</t>
  </si>
  <si>
    <t>Levantamiento de fuentes de Metadatos y arquitectura de información</t>
  </si>
  <si>
    <t>Desarrollo de arquitectura futura para Metadatos</t>
  </si>
  <si>
    <t>Desarrollo de plan de ruta para la implementación de un ambiente de gestión de Metadatos.</t>
  </si>
  <si>
    <t>P16</t>
  </si>
  <si>
    <t>Fortalecimiento de BI e Inteligencia Artificial</t>
  </si>
  <si>
    <t>27 meses</t>
  </si>
  <si>
    <t>14 mes</t>
  </si>
  <si>
    <t>Entender Requerimientos</t>
  </si>
  <si>
    <t xml:space="preserve">Definir y Mantener la Arquitectura DW y BI </t>
  </si>
  <si>
    <t>Desarrollar el DW y Data Marts</t>
  </si>
  <si>
    <t>Cargar el DW</t>
  </si>
  <si>
    <t xml:space="preserve">Implementar el Portafolio de Inteligencia Empresarial </t>
  </si>
  <si>
    <t>Mantener los Productos de datos</t>
  </si>
  <si>
    <t>P17</t>
  </si>
  <si>
    <t>Gestión del ciclo de vida de los datos</t>
  </si>
  <si>
    <t>Gestión de Tecnología de Datos</t>
  </si>
  <si>
    <t>Entender los Requerimientos de Tecnología de Datos</t>
  </si>
  <si>
    <t>Evaluación de Tecnología de Datos</t>
  </si>
  <si>
    <t>Gestionar y Monitorear la Tecnología de Base de Datos</t>
  </si>
  <si>
    <t xml:space="preserve">Gestión de Operación de Bases de Datos </t>
  </si>
  <si>
    <t>Entender los Requerimientos</t>
  </si>
  <si>
    <t>Plan para la Continuidad de Negocio</t>
  </si>
  <si>
    <t>Desarrollo de Instancias de Bases de Datos</t>
  </si>
  <si>
    <t>Gestión del Rendimiento de Base de Datos</t>
  </si>
  <si>
    <t>Gestión de Pruebas de Conjuntos de Datos</t>
  </si>
  <si>
    <t>Gestión de Migración de Datos</t>
  </si>
  <si>
    <t>P18</t>
  </si>
  <si>
    <t>Gestión de la Arquitectura de los datos</t>
  </si>
  <si>
    <t>9 meses</t>
  </si>
  <si>
    <t>7 meses</t>
  </si>
  <si>
    <t>Establecer la Arquitectura Empresarial de Datos</t>
  </si>
  <si>
    <t xml:space="preserve">Evaluar las Especificaciones de la Arquitectura de Datos Existente </t>
  </si>
  <si>
    <t>Desarrollar la hoja de ruta.</t>
  </si>
  <si>
    <t>Gestionar los Requerimientos Empresariales dentro de los Proyectos</t>
  </si>
  <si>
    <t>Integrar con Arquitectura Empresarial</t>
  </si>
  <si>
    <t>P19</t>
  </si>
  <si>
    <t>Gestión del modelado y diseño de datos</t>
  </si>
  <si>
    <t>Planear para Modelar Datos</t>
  </si>
  <si>
    <t>Construir Modelos de Datos</t>
  </si>
  <si>
    <t>Crear el Modelo Conceptual</t>
  </si>
  <si>
    <t>Crear el Modelo Lógico</t>
  </si>
  <si>
    <t>Crear el Modelo Físico</t>
  </si>
  <si>
    <t>Revisar los Modelos de Datos</t>
  </si>
  <si>
    <t xml:space="preserve"> Gestionar los Modelos de Datos </t>
  </si>
  <si>
    <t>P20</t>
  </si>
  <si>
    <t>Gestión de integración e interoperabilidad de los datos</t>
  </si>
  <si>
    <t>Planear y Analizar</t>
  </si>
  <si>
    <t>Definir reqs. De integración y ciclo de vida</t>
  </si>
  <si>
    <t>Ejecutar descubrimiento de datos</t>
  </si>
  <si>
    <t>Documentar linaje de datos</t>
  </si>
  <si>
    <t>Perfilar datos</t>
  </si>
  <si>
    <t>Examinar reglas de Conformidad</t>
  </si>
  <si>
    <t>Diseñar soluciones de Integración e Interoperabilidad de datos</t>
  </si>
  <si>
    <t>Diseñar componentes de la solución</t>
  </si>
  <si>
    <t>Mapear fuentes con destinos</t>
  </si>
  <si>
    <t>Diseñar orquestación de datos</t>
  </si>
  <si>
    <t>Desarrollar soluciones de DII (D)</t>
  </si>
  <si>
    <t>Desarrollar Servicios de Datos</t>
  </si>
  <si>
    <t>Desarrollar orquestación de flujo de datos</t>
  </si>
  <si>
    <t xml:space="preserve">Desarrollar el esquema de Migración de Datos </t>
  </si>
  <si>
    <t>Desarrollar Procesamiento de Eventos Complejos</t>
  </si>
  <si>
    <t>Mantener los metadatos de DII</t>
  </si>
  <si>
    <t>Implementar y Monitorear</t>
  </si>
  <si>
    <t>P21</t>
  </si>
  <si>
    <t>Optimización de la infraestructura de TI</t>
  </si>
  <si>
    <t>Definir el catálogo de componentes de infraestrructura tecnológica</t>
  </si>
  <si>
    <t>Arquitectura de Infraestructura TO BE</t>
  </si>
  <si>
    <t>Definición de Mapa de ruta de infraestructura</t>
  </si>
  <si>
    <t>Ejecutar iniciativas de infraestructura de TI</t>
  </si>
  <si>
    <t>P22</t>
  </si>
  <si>
    <t>Diseñar e implementar estrategias de uso y apropiación para los resultados de los diferentes proyectos tecnológicos de la UD</t>
  </si>
  <si>
    <t>Estrategias documentadas y formalizadas institucionalmente según el proyecto TI ejecutado, alineado al plan de uso y apropiación institucional.</t>
  </si>
  <si>
    <t>Elaboración de un cronograma de implementación de las estrategias estipuladas por proyecto.</t>
  </si>
  <si>
    <t>Implementación de las estrategias de uso y apropiación mediante diversas dinámicas en cada uno de los públicos objetivos definidos.</t>
  </si>
  <si>
    <t>Seguimiento y control de la eficiencia de las estrategias estipuladas y medición del impacto del cambio.</t>
  </si>
  <si>
    <t>Levantamiento de acciones de mejora e implementación de estas de acuerdo a un marco de gestión del cambio organizacional.</t>
  </si>
  <si>
    <t>P23</t>
  </si>
  <si>
    <t>Transformación Digital de la Docencia (Enseñanza)</t>
  </si>
  <si>
    <t>Caracterización detallada de los procesos docentes en todas sus modalidades en la Universidad</t>
  </si>
  <si>
    <t>Definir y diseñar los modelos de datos que se capturan en todo el proceso docente</t>
  </si>
  <si>
    <t>Realizar un levantamiento de requerimientos de los SI necesarios para apoyar el proceso docente en todas sus modalidades</t>
  </si>
  <si>
    <t>Implementar los SI y la infraestructura tecnológica necesaria</t>
  </si>
  <si>
    <t>P24</t>
  </si>
  <si>
    <t>Levantar el catálogo de activos de información UD</t>
  </si>
  <si>
    <t>Identificar los sistemas de información presentes en la documentación de la universidad.</t>
  </si>
  <si>
    <t>Definir la estructura para el catálogo de activos de información.</t>
  </si>
  <si>
    <t>Definir responsables para la gestión del catálogo de activos de información.</t>
  </si>
  <si>
    <t xml:space="preserve">Actualizar el catálogo de activos de información </t>
  </si>
  <si>
    <t xml:space="preserve">Aprobar y adoptar el catálogo de activos de información. </t>
  </si>
  <si>
    <t xml:space="preserve">Definir el procedimiento de mantenimiento del catálogo de activos de información. </t>
  </si>
  <si>
    <t xml:space="preserve">Publicar el catálogo de activos de información en el portal de transparencia de la Universidad. </t>
  </si>
  <si>
    <t>P25</t>
  </si>
  <si>
    <t>Levantar el catálogo de componentes de información UD</t>
  </si>
  <si>
    <t>Identificar y reunir las fuentes de información.</t>
  </si>
  <si>
    <t>Identificar la información que produce la Universidad.</t>
  </si>
  <si>
    <t>Identificar los datos que conforman la información.</t>
  </si>
  <si>
    <t>Identificar los flujos de información y servicios de información con los que cuenta la Universidad.</t>
  </si>
  <si>
    <t xml:space="preserve">Definir la estructura para el catálogo de componentes de información. </t>
  </si>
  <si>
    <t xml:space="preserve">Definir responsables para la gestión del catálogo de componentes de información. </t>
  </si>
  <si>
    <t xml:space="preserve">Elaborar el catálogo de componentes de información </t>
  </si>
  <si>
    <t xml:space="preserve">Aprobar y adoptar el catálogo de componentes de información. </t>
  </si>
  <si>
    <t>Definir el procedimiento de mantenimiento del catálogo de componentes de información.</t>
  </si>
  <si>
    <t>Comunicar el catálogo de componentes de información a las partes interesadas.</t>
  </si>
  <si>
    <t>MACRO PROYECTO</t>
  </si>
  <si>
    <t>DURACIÓN (MESES)</t>
  </si>
  <si>
    <t>VALOR MENSUAL</t>
  </si>
  <si>
    <t>RESPONSABLE</t>
  </si>
  <si>
    <t>TOTAL ANUAL</t>
  </si>
  <si>
    <t>TOTAL MENSUAL</t>
  </si>
  <si>
    <t>Formalizar el proceso de Gestión de investigación, conocimiento e innovación</t>
  </si>
  <si>
    <t>Oficina de Investigaciones</t>
  </si>
  <si>
    <t>Transformación Digital de los procesos administrativos</t>
  </si>
  <si>
    <t>Secretaría General, Oficina de talento humano, Oficina asesora de tecnologías de la información, Oficina asesora de planeación, Oficina de reclamos</t>
  </si>
  <si>
    <t>Oficina Asesora de Tecnologías e Información, Red de Datos UDNet</t>
  </si>
  <si>
    <t>Oficina Asesora de Tecnologías e Información</t>
  </si>
  <si>
    <t>Transformación Digital de los procesos de la Docencia</t>
  </si>
  <si>
    <t>Oficina Asesora de Tecnologías e Información, PlanesTIC, Oficina de publicaciones, Biblioteca, Laboratorios e Inventarios, UNIRELINTER</t>
  </si>
  <si>
    <t>Uso y apropiación de tecnología</t>
  </si>
  <si>
    <t>Gobierno y Gestión de datos Institucional</t>
  </si>
  <si>
    <t>Transformación digital de los procesos de extensión y proyección Social</t>
  </si>
  <si>
    <t>Oficina de Extensión</t>
  </si>
  <si>
    <t>Data Literacy</t>
  </si>
  <si>
    <t>Data Literacy  Proyecto Anualizado Continuo</t>
  </si>
  <si>
    <t>Ficha 2</t>
  </si>
  <si>
    <t>modernización del modelo operativo</t>
  </si>
  <si>
    <t>Oficina de investigaciones</t>
  </si>
  <si>
    <t xml:space="preserve"> </t>
  </si>
  <si>
    <t>Secretaría General</t>
  </si>
  <si>
    <t>Oficina Asesora de Planeación</t>
  </si>
  <si>
    <t>Firma Digital</t>
  </si>
  <si>
    <t>Carnetización digital</t>
  </si>
  <si>
    <t>ERP v1</t>
  </si>
  <si>
    <t>ERP v2</t>
  </si>
  <si>
    <t>Asistente virtual para reuniones</t>
  </si>
  <si>
    <t>Gestión de comunicaciones internas y externas</t>
  </si>
  <si>
    <t>Oficina de comunicaciones</t>
  </si>
  <si>
    <t>Ventanilla única</t>
  </si>
  <si>
    <t>Oficina de reclamos</t>
  </si>
  <si>
    <t>Centralización de las hojas de vida de los colaboradores</t>
  </si>
  <si>
    <t>Oficina de Talento humano</t>
  </si>
  <si>
    <t>SISIFO 2,0</t>
  </si>
  <si>
    <t>Extender pasarelas de pago</t>
  </si>
  <si>
    <t>Red de Datos UD Net</t>
  </si>
  <si>
    <t>Mejora y adquisición de equipos de cómputo</t>
  </si>
  <si>
    <t>Red de Datos UDNet</t>
  </si>
  <si>
    <t>Centralización y actualización de licenciamiento</t>
  </si>
  <si>
    <t>Hojas de vida de los equipos de cómputo</t>
  </si>
  <si>
    <t>Mesa de ayuda única</t>
  </si>
  <si>
    <t>Mejora en la infraestructura de telecomunicaciones</t>
  </si>
  <si>
    <t>arquitectura institucional</t>
  </si>
  <si>
    <t>PlanesTIC</t>
  </si>
  <si>
    <t>Sistema de gestión académica</t>
  </si>
  <si>
    <t>Proyectar trabajos de grado con requerimientos TI</t>
  </si>
  <si>
    <t>Gestión de citaciones de publicaciones</t>
  </si>
  <si>
    <t>Oficina de publicaciones</t>
  </si>
  <si>
    <t>Mejora del sistema de gestión de la biblioteca</t>
  </si>
  <si>
    <t>Biblioteca</t>
  </si>
  <si>
    <t>Actualización de la información de Inventarios y laboratorios</t>
  </si>
  <si>
    <t>Laboratorios e Inventarios</t>
  </si>
  <si>
    <t>Sistema de información UNIRELINTER</t>
  </si>
  <si>
    <t>UNIRELINTER</t>
  </si>
  <si>
    <t>Uso y apropiación de herramientas existentes en la Universidad</t>
  </si>
  <si>
    <t>gobernanza de datos</t>
  </si>
  <si>
    <t>Diseño e implementación del Modelo de privacidad y seguridad de la información MSPI</t>
  </si>
  <si>
    <t>Julio</t>
  </si>
  <si>
    <t>Agosto</t>
  </si>
  <si>
    <t>Proyecto</t>
  </si>
  <si>
    <t>Responsable</t>
  </si>
  <si>
    <t>x</t>
  </si>
  <si>
    <t>X</t>
  </si>
  <si>
    <t>Secretaría General, Archivo</t>
  </si>
  <si>
    <t>OATI, Comunicaciones</t>
  </si>
  <si>
    <t>Atención al ciudadano</t>
  </si>
  <si>
    <t>Control interno, Oficina Asesora de Tecnologías e Información</t>
  </si>
  <si>
    <t>Financiera</t>
  </si>
  <si>
    <t>Red de Datos UDNet, OATI,  RITA, PlanesTIC</t>
  </si>
  <si>
    <t>Oficina Asesora de Tecnologías e Información, Vicerrectoría académica</t>
  </si>
  <si>
    <t>Invitados</t>
  </si>
  <si>
    <t>Proyectos a revisar</t>
  </si>
  <si>
    <t>Día</t>
  </si>
  <si>
    <t>Duración</t>
  </si>
  <si>
    <t>OATI</t>
  </si>
  <si>
    <t>Revisión proyectos administrativos:
Desarrollo y optimización de los sistemas de información
Carnetización digital
ERP v1
ERP v2
Definición de políticas y lineamientos de Arquitectura Institucional en todos sus dominios</t>
  </si>
  <si>
    <t>2h</t>
  </si>
  <si>
    <t>Revisión proyectos Gob Datos I
Proyectar trabajos de grado con requerimientos TI
Fábrica de analítica de datos
Diseño e implementación del Modelo de privacidad y seguridad de la información MSPI
Desarrollar y Formalizar  Políticas, Estándares y Procesos del Gobierno de Datos
Detallar y desplegar métricas y reportes del Gobierno de Datos
Programa de calidad de datos</t>
  </si>
  <si>
    <t>Revisión proyectos GOB Datos II
Datos Maestros y de Referencia
Gestion de Metadatos
Fortalecimiento de BI e Inteligencia Artificial
Gestión del ciclo de vida de los datos
Gestión de la Arquitectura de los datos</t>
  </si>
  <si>
    <t xml:space="preserve">Revisión proyectos Gob Datos III
Gestión del modelado y diseño de datos
Gestión de integración e interoperabilidad de los datos
Levantar el catálogo de activos de información UD
Levantar el catálogo de componentes de información UD
Modelo de Gobierno de Datos Institucional </t>
  </si>
  <si>
    <t>30m</t>
  </si>
  <si>
    <t xml:space="preserve"> Oficina Asesora de Tecnologías e Información, Vicerrectoría académica </t>
  </si>
  <si>
    <t>PlanesTIC, OATI</t>
  </si>
  <si>
    <t>Revisión:
Asistente virtual para reuniones
Transformación Digital de la Docencia (Enseñanza)</t>
  </si>
  <si>
    <t>1h</t>
  </si>
  <si>
    <t>Revisión proyectos de infraestructura:
Optimización de la infraestructura de TI
Mejora y adquisición de equipos de cómputo
Centralización y actualización de licenciamiento
Hojas de vida de los equipos de cómputo
Mesa de ayuda única
Mejora en la infraestructura de telecomunicaciones</t>
  </si>
  <si>
    <t>Investigaciones</t>
  </si>
  <si>
    <t>Revisar:
Formalizar el proceso de Gestión de conocimiento e innovación; 
Gestión de la investigación</t>
  </si>
  <si>
    <t>Publicaciones</t>
  </si>
  <si>
    <t>Revisión de los proyectos: 
Optimización del modelo de gestión de proyectos de la UD
Optimización de los procesos de la Universidad Distrital</t>
  </si>
  <si>
    <t>Revisión: 
Diseñar e implementar estrategias de uso y apropiación para los resultados de los diferentes proyectos tecnológicos de la UD
Uso y apropiación de herramientas existentes en la Universidad</t>
  </si>
  <si>
    <t>Revisión: 
Gestión Documental
Firma Digital</t>
  </si>
  <si>
    <t>Mejoras - VCC</t>
  </si>
  <si>
    <t>Tipo</t>
  </si>
  <si>
    <t>Módulo</t>
  </si>
  <si>
    <t>Perfil</t>
  </si>
  <si>
    <t>Descripción</t>
  </si>
  <si>
    <t>Mejora</t>
  </si>
  <si>
    <t>Registro Hoja de Vida</t>
  </si>
  <si>
    <t>Candidato</t>
  </si>
  <si>
    <t>Campos con descripcion abierta: mínimo de 300 caracteres el máximo de 1.200 caracteres”</t>
  </si>
  <si>
    <t>Reglas de Validación - VCC</t>
  </si>
  <si>
    <t>Nombres y Apellidos: sólo debe permitir caracteres alfabéticos</t>
  </si>
  <si>
    <t>Registro Candidato
Registro Hoja de Vida</t>
  </si>
  <si>
    <t>Tipo de documento: validar tipo de documento con edad según fecha de nacimiento.
* Una persona menor de 18 años no debe permitir tipo de documento Cédula de Ciudadanía
* Una persona menor de 7 años no debe permitir tipo de documento Tarjeta de Identidad
* Los tipos de documentos Permiso Especial de Permanencia y Permiso por Protección Temporal sólo debe permitirse para registros cuyo país de nacimiento es diferente a Colombia</t>
  </si>
  <si>
    <t>Número de documento: validar de acuerdo con lo siguiente:
* RC: 8 dígitos y entre 10 y 11 dígitos (sólo números)
* TI: 10 u 11 dígitos (sólo números)
* PA: entre 1 a 17 caracteres alfanuméricos (acepta número y letras)
* CC: entre 3 a 8 dígitos y 10 a 11 dígitos (sólo números)
* CE: 1 a 7 dígitos (sólo números)
* PEP: 15 y 20 dígitos (sólo números)
* TMF: 9 dígitos alfanumérico
* VISA: 3 a 30 dígitos
* PPT: El documento debe ser numérico y contener entre 4 y 7 dígitos</t>
  </si>
  <si>
    <t>Fechas: todos los campos de las fechas deben estar en formato (actualmente está en algunos): DD/MM/AAAA</t>
  </si>
  <si>
    <t>Registro de Hoja de Vida</t>
  </si>
  <si>
    <t>País de Residencia: validar así:
A) Si el país de residencia es diferente a Colombia, debe deshabilitar los campos Departamento y Municipio de Residencia, Barrio, Pertenece a Zona, Prestador de tu preferencia, Punto de atención y Dirección.</t>
  </si>
  <si>
    <t>País de Residencia: validar así:
B) Si el país de residencia es Colombia debe habilitar los campos Departamento y Municipio de Residencia y validar así: 
* Si Departamento y Municipio es diferente a Bogotá, debe deshabilitar los campos Prestador de tu preferencia, Punto de atención.
* Si el Departamento y Municipio es Bogotá, debe habilitar todos los campos: Barrio, Pertenece a Zona, Prestador de tu preferencia, Punto de atención y Dirección.</t>
  </si>
  <si>
    <t>Incluir variables de Localidad y UPZ; a partir de la lista de valores de Localidad se habilita la lista de valores de UPZ y a partir de la lista de valores de UPZ se habilita la lista de barrios.</t>
  </si>
  <si>
    <t>Registro de vacante</t>
  </si>
  <si>
    <t>Empresa</t>
  </si>
  <si>
    <t>Persona que solicita el cargo: sólo debe permitir caracteres alfabéticos</t>
  </si>
  <si>
    <t>Fecha límite de aplicación: debe estar en formato DD/MM/AAAA; esta fecha debe ser igual o posterior a la fecha del sistema</t>
  </si>
  <si>
    <t>Registro de Vacante</t>
  </si>
  <si>
    <t>Campo Localidad: esta pregunta sólo se habilita cuando el departamento y municipio es Bogotá</t>
  </si>
  <si>
    <t>Incluir, en la primera sección de la información de la Vacante, los campos Departamento, Municipio de ubicación de la vacante y Vacante susceptible a teletrabajo y validar así:
A) Si el departamento y municipio es diferente a Bogotá y en la pregunta Vacante susceptible a teletrabajo se seleccionó NO, el sistema no debe permitir continuar y debe generar el siguiente mensaje: “La Agencia Distrital de Empleo gestiona vacantes únicamente para el distrito de Bogotá”. El sistema no debe almacenar información sobre la vacante
B) Si el departamento y municipio es diferente a Bogotá y en la pregunta Vacante susceptible a teletrabajo se seleccionó SI, el sistema debe permitir continuar el registro de la vacante
C) Si el departamento y municipio es Bogotá, el sistema debe permitir continuar el registro de la vacante, independientemente de la respuesta en la pregunta Vacante susceptible a teletrabajo.</t>
  </si>
  <si>
    <t>Número de puestos: este campo debe ser obligatorio</t>
  </si>
  <si>
    <t>Registro de Empresa</t>
  </si>
  <si>
    <t>Número de documento: campo numérico de longitud 9 para NIT</t>
  </si>
  <si>
    <t>País: debe ser una empresa legalmente constituida en Colombia, por lo que no se requiere incluir el campo “País” en la sección de “Datos de la Compañía”.</t>
  </si>
  <si>
    <t>Nombres y Apellidos: sólo debe permitir caracteres alfabéticos (sección “Datos del administrador de la cuenta en esta plataforma”)</t>
  </si>
  <si>
    <t>Tipo de documento: la lista de valores debe ser la siguiente
* Cédula de Ciudadanía
* Cédula de Extranjería
* Pasaporte
* Permiso Especial de Permanencia
* Permiso por Protección Temporal</t>
  </si>
  <si>
    <t>Número de documento: validar de acuerdo con lo siguiente:
* CC: entre 3 a 8 dígitos y 10 a 11 dígitos (sólo números)
* CE: 1 a 7 dígitos (sólo números)
* PA: entre 1 a 17 caracteres alfanuméricos (acepta número y letras)
* PEP: 15 y 20 dígitos (sólo números)
* PPT: El documento debe ser numérico y contener entre 4 y 7 dígitos</t>
  </si>
  <si>
    <t>Reglas de Negocio - VCC</t>
  </si>
  <si>
    <t>Consejero</t>
  </si>
  <si>
    <t>El Consejero debe tener la opción para gestión del proceso de orientación (registrar orientación, modificar y consultar)</t>
  </si>
  <si>
    <t>El Consejero debe tener la opción para gestión de postulación por vacante (registrar si la hoja de vida del candidato se encuentra en proceso de selección, descartada, colocada/contratada</t>
  </si>
  <si>
    <t>El Consejero debe tener la opción de registrar empresas</t>
  </si>
  <si>
    <t>Área principal del consejero</t>
  </si>
  <si>
    <t>El Consejero debe tener la opción de gestionar empresas</t>
  </si>
  <si>
    <t>El Consejero debe tener la opción de gestionar citas con los candidatos (crear una nueva cita, modificar una cita, consultar cifras programadas y eliminar citas)</t>
  </si>
  <si>
    <t>El Consejero debe tener la opción de generar la hoja de vida en PDF de los candidatos</t>
  </si>
  <si>
    <t>El Consejero debe tener la opción de aprobar Vacantes</t>
  </si>
  <si>
    <t>El candidato debe tener la opción de consultar las vacantes a las cuales la Agencia (consejero) lo ha postulado/remitido</t>
  </si>
  <si>
    <t>El candidato debe tener la opción de ver el porcentaje de diligenciamiento de la hoja de vida</t>
  </si>
  <si>
    <t>Gestión de candidatos</t>
  </si>
  <si>
    <t>El Empleador debe tener la opción de gestionar las hojas de vida que están postuladas o remitidas a sus vacantes, es decir, poder marcar el proceso en el que se encuentra: En proceso de selección, Descartada, Colocada/Contratada</t>
  </si>
  <si>
    <t>Candidatos seleccionados</t>
  </si>
  <si>
    <t>El Empleador debe tener la opción de visualizar los candidatos según el proceso en el que se encuentra</t>
  </si>
  <si>
    <t>Lista de candidatos</t>
  </si>
  <si>
    <t>Debe tener la opción de registrar, modificar y consultar hoja de vida a los candidatos</t>
  </si>
  <si>
    <t>Debe tener la opción para gestión del proceso de intermediación/postulación (postular candidatos y consultar candidatos postulados a cada vacante)</t>
  </si>
  <si>
    <t>El candidato debe tener la opción de Crear, Modificar, Consultar y Eliminar su hoja de vida
Énfasis específico en eliminar, dado que las demás ya se encuentran funcionales</t>
  </si>
  <si>
    <t>Vacantes Postuladas</t>
  </si>
  <si>
    <t>El candidato debe tener la opción de consultar el estado por cada vacante a la cual fue postulada su hoja de vida, es decir, si se encuentra en proceso de selección, si su hoja de vida fue descartada o si fue colocado/contratado</t>
  </si>
  <si>
    <t>El Empleador debe tener la opción de Crear, Modificar, Consultar y Eliminar vacantes</t>
  </si>
  <si>
    <t>El Empleador debe tener la opción de consultar y ver la información de todos los candidatos registrados en el sistema</t>
  </si>
  <si>
    <t>El Empleador debe tener la opción de auto-remitirse o auto-postularse candidatos, ya sea que estén en la lista de recomendados, pero también de los que no están en la lista de recomendados</t>
  </si>
  <si>
    <t>Administrador</t>
  </si>
  <si>
    <t>El Administrador debe tener acceso a todas las funcionalidades del sistema, entre las cuales debe estar la gestión de candidatos, de empresas y de vacantes. También debe tener la opción de aprobar empresas.</t>
  </si>
  <si>
    <t>Mejora en Captura de Datos - VCC</t>
  </si>
  <si>
    <t>Barrio: lista de valores dependiente de la UPZ</t>
  </si>
  <si>
    <t>Nivel educativo: si la opción en la pregunta ¿Tiene educación formal? es SI, el sistema debe validar que se haya agregado la información sobre nivel educativo para poder continuar (opción siguiente)</t>
  </si>
  <si>
    <t>Experiencia laboral: si la opción en la pregunta ¿Tiene experiencia laboral? es SI, el sistema debe validar que se haya agregado la información sobre experiencia laboral para poder continuar (opción siguiente).</t>
  </si>
  <si>
    <t>Educación informal: si la opción en la pregunta ¿Tiene capacitaciones y certificaciones? es SI, el sistema debe validar que se haya agregado la información sobre capacitaciones y certificaciones para poder continuar (opción siguiente).</t>
  </si>
  <si>
    <t>Idiomas y habilidades: validar si el usuario selecciona algún idioma y/o conocimiento adicional y de ser así, no dejarlo continuar (finalizar) si no lo ha agregado.</t>
  </si>
  <si>
    <t>En el área del Candidato, ajustar “Matching de vacantes” por “Vacantes</t>
  </si>
  <si>
    <t>Verificar por qué solicita tipo y número de documento adicional en Candidato</t>
  </si>
  <si>
    <t>En la sección 5 de nivel educativo del Candidato se debe ajustarse porque aparece Datos de perfil laboral</t>
  </si>
  <si>
    <t>Incluir variables de Identidad de Género y Orientación Sexual</t>
  </si>
  <si>
    <t>Ajustar variable “Número de puestos” por “Número de puestos de trabajo”</t>
  </si>
  <si>
    <t xml:space="preserve">Macro proyectos </t>
  </si>
  <si>
    <t>Objetivo</t>
  </si>
  <si>
    <t>Gobernanza de datos</t>
  </si>
  <si>
    <t>Diseñar e implementar un modelo de gobernanza de datos institucional que incluya políticas y procedimientos claros.
Capacitar al 100% del personal académico y administrativo en competencias básicas y avanzadas de análisis de datos.
Desarrollar programas de alfabetización de datos (Data Literacy) para estudiantes.
Promover el uso y la apropiación de herramientas tecnológicas de datos a través de talle</t>
  </si>
  <si>
    <t>Gestión de la Seguridad</t>
  </si>
  <si>
    <t>Implementación del Sistema de Gestión de Seguridad de la Información (SGSI) y del Modelo de Seguridad y Privacidad de la Información (MSPI) en la Universidad Distrital Francisco José de Caldas.</t>
  </si>
  <si>
    <t>Modernización del modelo operativo</t>
  </si>
  <si>
    <t xml:space="preserve">Modernizar y optimizar los procesos de investigación, académicos, de extensión y administrativos para mejorar la eficiencia, transparencia y agilidad, soportados en la mejora de la infraestructura tecnológica. </t>
  </si>
  <si>
    <t>Arquitectura Institucional</t>
  </si>
  <si>
    <t>Realizar la construcción e implementación de proyectos desde las politicas y lineamientos que rigen por cada dominio dentro de la Arquitectura institucional (Estrategia de TI, Gobierno de TI, Informacion, sistemas de Información, servicios Tecnologicos  y Uso y Apropiación)</t>
  </si>
  <si>
    <t>TRANSFORMACION DIGITAL UNIVERSIDAD DISTRITAL PETI
MAPA DE RUTA DE PROYECTOS 2023</t>
  </si>
  <si>
    <t>FICHA DE PROYECTO</t>
  </si>
  <si>
    <t>P03</t>
  </si>
  <si>
    <t>Resumen del Proyecto</t>
  </si>
  <si>
    <t>El proyecto consiste en diseñar e implementar un modelo de gobernanza de datos institucional en la Universidad Distrital, con un enfoque en la alfabetización de datos (Data Literacy), el uso y apropiación de tecnologías, y la mejora de la calidad de los datos. Este proyecto busca asegurar que los datos sean precisos, consistentes y utilizados de manera efectiva para apoyar la toma de decisiones en toda la universidad.</t>
  </si>
  <si>
    <t>Situación actual (problema)</t>
  </si>
  <si>
    <t>Actualmente, la Universidad Distrital carece de un marco integral de gobernanza de datos. Aunque existen iniciativas aisladas para la gestión de datos, no hay un modelo cohesivo que asegure la calidad, el uso efectivo y la apropiación de las tecnologías de datos. La alfabetización de datos entre el personal académico, administrativo y los estudiantes es limitada, lo que afecta la capacidad de la universidad para tomar decisiones informadas basadas en datos.</t>
  </si>
  <si>
    <t>Situación deseada (solución)</t>
  </si>
  <si>
    <t>Se espera contar con un modelo de gobernanza de datos institucional bien definido y operativo que:
*Mejore la calidad de los datos a través de procesos estandarizados de gestión y validación.
*Aumente la alfabetización de datos (Data Literacy) entre todos los miembros de la comunidad universitaria.
*Promueva el uso y apropiación de tecnologías de datos mediante programas de capacitación y sensibilización.
*Facilite la integración y utilización efectiva de datos en la toma de decisiones académicas y administrativas.</t>
  </si>
  <si>
    <t>Beneficios</t>
  </si>
  <si>
    <t>Implementar un modelo de gobernanza de datos en la Universidad Distrital proporcionará múltiples beneficios a diferentes niveles:
Calidad de Datos: Precisión, confiabilidad e integridad mejoradas.
Data Literacy: Capacitación y educación en habilidades de datos.
Tecnología: Aumento en la adopción y uso de herramientas tecnológicas.
Procesos: Optimización y estandarización de procedimientos.
Investigación y Educación: Mejora en recursos educativos y capacidad de investigación.
Gobernanza: Fortalecimiento de políticas y cumplimiento normativo.
Económicos: Reducción de costos y optimización de recursos.
Experiencia del Usuario: Acceso a datos relevantes y soporte continuo.
Implementar este proyecto posicionará a la Universidad Distrital como una institución líder en el uso y gestión de datos, fomentando una cultura de excelencia en todos sus procesos académicos y administrativos.</t>
  </si>
  <si>
    <t>Alcance</t>
  </si>
  <si>
    <r>
      <t xml:space="preserve">El proyecto abarca las siguientes áreas:
</t>
    </r>
    <r>
      <rPr>
        <b/>
        <sz val="10"/>
        <color theme="1"/>
        <rFont val="Arial"/>
        <family val="2"/>
      </rPr>
      <t>*Modelo de Gobernanza de Datos Institucional:</t>
    </r>
    <r>
      <rPr>
        <sz val="10"/>
        <color theme="1"/>
        <rFont val="Arial"/>
        <family val="2"/>
      </rPr>
      <t xml:space="preserve"> Desarrollo e implementación de políticas, procedimientos y estructuras organizativas para la gestión de datos.
</t>
    </r>
    <r>
      <rPr>
        <b/>
        <sz val="10"/>
        <color theme="1"/>
        <rFont val="Arial"/>
        <family val="2"/>
      </rPr>
      <t>*Data Literacy:</t>
    </r>
    <r>
      <rPr>
        <sz val="10"/>
        <color theme="1"/>
        <rFont val="Arial"/>
        <family val="2"/>
      </rPr>
      <t xml:space="preserve"> Programas de capacitación y recursos educativos para mejorar las habilidades de análisis y comprensión de datos entre el personal académico, administrativo y los estudiantes.
</t>
    </r>
    <r>
      <rPr>
        <b/>
        <sz val="10"/>
        <color theme="1"/>
        <rFont val="Arial"/>
        <family val="2"/>
      </rPr>
      <t>*Uso y Apropiación de Tecnología:</t>
    </r>
    <r>
      <rPr>
        <sz val="10"/>
        <color theme="1"/>
        <rFont val="Arial"/>
        <family val="2"/>
      </rPr>
      <t xml:space="preserve"> Estrategias para fomentar la adopción y el uso efectivo de herramientas tecnológicas de datos.
</t>
    </r>
    <r>
      <rPr>
        <b/>
        <sz val="10"/>
        <color theme="1"/>
        <rFont val="Arial"/>
        <family val="2"/>
      </rPr>
      <t>*Calidad de los Datos:</t>
    </r>
    <r>
      <rPr>
        <sz val="10"/>
        <color theme="1"/>
        <rFont val="Arial"/>
        <family val="2"/>
      </rPr>
      <t xml:space="preserve"> Implementación de procesos y herramientas para asegurar la precisión, consistencia, integridad y actualidad de los datos.</t>
    </r>
  </si>
  <si>
    <r>
      <rPr>
        <u/>
        <sz val="10"/>
        <color theme="1"/>
        <rFont val="Arial"/>
        <family val="2"/>
      </rPr>
      <t>Diseñar e implementar un modelo de gobernanza de datos institucional que incluya políticas y procedimientos claros.
Capacitar al 100% del personal académico y administrativo en competencias básicas y avanzadas de análisis de datos.
Desarrollar programas de alfabetización de datos (Data Literacy) para estudiantes.
Promover el uso y la apropiación de herramientas tecnológicas de datos a través de talle</t>
    </r>
    <r>
      <rPr>
        <sz val="10"/>
        <color theme="1"/>
        <rFont val="Arial"/>
        <family val="2"/>
      </rPr>
      <t>res y recursos educativos.
Asegurar la calidad de los datos mediante procesos estandarizados de validación y gestión de datos.</t>
    </r>
  </si>
  <si>
    <t>Costo Total</t>
  </si>
  <si>
    <t>Procesos de Gobierno de Datos Institucional</t>
  </si>
  <si>
    <t>Procesos de Data Literacy</t>
  </si>
  <si>
    <t>Procesos de Uso y apropiación de tecnología</t>
  </si>
  <si>
    <t>Procesos de Gobierno de Datos institucional</t>
  </si>
  <si>
    <t>Nombre</t>
  </si>
  <si>
    <t>ID</t>
  </si>
  <si>
    <t>Cantidad de brechas</t>
  </si>
  <si>
    <t xml:space="preserve">Actualmente la OATI esta implementando una bodega de datos. A la Bodega se estan cargando los datos de los diferentes sistemas de información, despues de un proceso de limpieza y depuración de datos. La idea es complementar este primer esfuerzo para convertirlo en una fabrica de datos que integre datos de los sistemas de información, asi como otras fuentes como: Gestion Documental, redes sociales entre otros.	</t>
  </si>
  <si>
    <t>Costos</t>
  </si>
  <si>
    <t xml:space="preserve">Tiempo estimado </t>
  </si>
  <si>
    <t>Especialista (Líder del proyecto)</t>
  </si>
  <si>
    <t>Profesional (Experto en Datos,  Low code/ No code)</t>
  </si>
  <si>
    <t>Profesional (Desarrollador API, Low code/ No code)</t>
  </si>
  <si>
    <t>Tecnologo (Equipo soporte y apoyo en desarrollo)</t>
  </si>
  <si>
    <t>Infraestructura en Nube para la fabrica de datos</t>
  </si>
  <si>
    <t>Equipo de computo</t>
  </si>
  <si>
    <t>Instancia reservada</t>
  </si>
  <si>
    <t xml:space="preserve">Desarrollar y Formalizar  Políticas, Estándares y Procesos del Gobierno de Datos	</t>
  </si>
  <si>
    <t xml:space="preserve">El desarrollo y formalización de políticas, estándares y procesos de gobierno de datos incluye las siguientes actividades principales:	
*Evaluación Inicial y Recolección de Requisito (Levantar catálogo de componentes de información UD, Levantar el catálogo de activos de información UD)
*Desarrollo de politicas de gobernanza de datos
*Establecimiento de estandares de datos
*Implementación y capacitación
*Monitoreo y evaluación
</t>
  </si>
  <si>
    <t>Profesional (Experto en Datos)</t>
  </si>
  <si>
    <t>Profesional (Experto en Gobernanza)</t>
  </si>
  <si>
    <t>No existe una gobernabilidad de los datos y Gestion de la informacion.	
El detalle y despliegue de métricas y reportes del gobierno de datos incluye las siguientes actividades principales:
*Definición de Métricas de Gobernanza de Datos
*Diseño del Sistema de Reportes
*Desarrollo e Implementación de Herramientas de Monitoreo
*Pruebas y Validación
*Fortalecimiento de BI e Inteligencia Artificial	
*Monitoreo y Mejora Continua</t>
  </si>
  <si>
    <t>Servidor instancia</t>
  </si>
  <si>
    <t>Profesional (Analista de Datos)</t>
  </si>
  <si>
    <t>Profesional (Experto en monitoreo y analisis BI)</t>
  </si>
  <si>
    <t>Herramientas de visualización de datos (Power BI, Metabase)</t>
  </si>
  <si>
    <t xml:space="preserve">El Programa de Calidad de Datos en la Universidad Distrital tiene como objetivo garantizar que los datos utilizados en todos los niveles de la institución sean precisos, completos, consistentes y actualizados. Este programa se enfocará en la limpieza, validación, estandarización y monitoreo continuo de los datos, asegurando que cumplan con las políticas y estándares establecidos y que apoyen la toma de decisiones informada y eficiente. Se incluyen los procesos de Gestión del modelado y diseño de datos y
Gestión del ciclo de vida de los datos	</t>
  </si>
  <si>
    <t>Servidor instancia- Herramienta de visualización y monitoreo</t>
  </si>
  <si>
    <t>Profesional ( Experto en TI)</t>
  </si>
  <si>
    <t>Profesional (Experto en Calidad de Datos)</t>
  </si>
  <si>
    <t xml:space="preserve">Gestion de Metadatos, Datos Maestros y de Referencia	</t>
  </si>
  <si>
    <t xml:space="preserve">tiene como objetivo establecer y mantener la integridad, consistencia y precisión de los datos maestros y de referencia en la Universidad Distrital. También se enfocará en la gestión efectiva de metadatos, asegurando que los datos tengan un contexto claro y que se puedan utilizar de manera eficiente y precisa. La gestión de datos maestros y de referencia es crucial para garantizar la coherencia en todas las aplicaciones y sistemas, mientras que la gestión de metadatos facilita la comprensión y el uso de los datos a través de toda la institución.	</t>
  </si>
  <si>
    <t>Herramientas de Gestión de Datos Maestros</t>
  </si>
  <si>
    <t>Especialista (Gerente de Proyecto )</t>
  </si>
  <si>
    <t>Profesional (Analista de Datos Maestros)</t>
  </si>
  <si>
    <t>Profesional (Experto en Metadatos)</t>
  </si>
  <si>
    <t>Profesional (Soporte Técnico )</t>
  </si>
  <si>
    <t>Equipo de Computo</t>
  </si>
  <si>
    <t xml:space="preserve">Gestión de integración e interoperabilidad de los datos	</t>
  </si>
  <si>
    <t xml:space="preserve">Falta de integración con otras entidades del sector por no contar con estrategia de interoperabilidad establecida.	</t>
  </si>
  <si>
    <t>Herramientas de integración de datos (Apache camel, MuleSoft)</t>
  </si>
  <si>
    <t>Plataformas de interoperabilidad (WSO2, IBM Websphere, Microsoft Azure API)</t>
  </si>
  <si>
    <t>Profesional (Experto en integración de datos)</t>
  </si>
  <si>
    <t>Profesional (Desarrollador de integración)</t>
  </si>
  <si>
    <t>Profesional (Profesional en TI )</t>
  </si>
  <si>
    <t>Todas las areas de la universidad</t>
  </si>
  <si>
    <t>Este proyecto tiene como objetivo mejorar la comprensión y el uso de los datos dentro de la Universidad Distrital. Se enfocará en capacitar a profesores, personal administrativo y estudiantes en habilidades esenciales de datos, incluyendo análisis básico de datos, interpretación de gráficos y uso de herramientas de análisis de datos. La iniciativa también incluirá el desarrollo de recursos educativos y la implementación de programas de formación continua para mantener actualizadas estas habilidades.</t>
  </si>
  <si>
    <t>Profesional (Experto en datos y Formación)</t>
  </si>
  <si>
    <t>Profesional (Desarrollador de Contenidos Digitales)</t>
  </si>
  <si>
    <t>Tenerlo en cuenta en el desarrollo de software</t>
  </si>
  <si>
    <t>Revisar con Daniel Leal</t>
  </si>
  <si>
    <t xml:space="preserve">Se identifica un desconocimiento generalizado de los esfuerzos y resultados de los proyectos de Arquitectura Institucional e iniciativas de las áreas gestoras TI a lo largo de las dependencias de la universidad y la comunidad universitaria. Esto genera una percepción equivocada sobre la gestión de TI, ralentiza la ejecución de nuevos proyectos de inversión, no visibiliza las victorias tempranas de todos los proyectos de TI, y se extrapolan los beneficios de estas iniciativas a muy pocas dependencias beneficiarias.	</t>
  </si>
  <si>
    <t>Líder del proyecto (especialista)</t>
  </si>
  <si>
    <t>Profesional en procesos</t>
  </si>
  <si>
    <t>Profesional en tecnologias de la información</t>
  </si>
  <si>
    <t>Ingeniero Desarrollador del Chatbot</t>
  </si>
  <si>
    <t>Licencia de documentador de procesos (Enterprise Architect)</t>
  </si>
  <si>
    <t>P04</t>
  </si>
  <si>
    <t>En la Universidad Distrital Francisco José de Caldas, la implementación del Sistema de Gestión de Seguridad de la Información (SGSI) enfrenta serias deficiencias que ponen en riesgo la seguridad de los datos y la integridad de las operaciones institucionales. El entorno digital actual, caracterizado por constantes ciberamenazas y cambios tecnológicos, exige una gestión rápida y efectiva a la hora de implementar soluciones robustas en la seguridad de la información, lo cual no se está logrando  adecuadamente. En la política no se encuentra divulgada y aplicada ampliamente y la gran mayoría de sus políticas asociadas no están construidas ni implementadas.
Los procedimientos de seguridad relacionados con la gestión de activos, control de acceso, criptografía, relaciones con los proveedores, gestión de continuidad de servicio y mayormente de seguridad física y del entorno no se encuentran formalmente implementados, se deben articular acciones con la Oficina Asesora de Planeación y Control.
Los indicadores para medir la gestión y el cumplimiento en el avance de implementación del MSPI no se encuentran en su mayoría implementados y asociados a algún procedimiento por lo que debe articularse con el aspecto de los procedimientos de seguridad de la información.
El equipo de gestión del MSPI no está completamente formado, de igual manera según la Resolución 632 de 2015 de la Rectoría no se incluyen varios roles requeridos como integrantes del comité de seguridad de la información y en relación al equipo de trabajo de IPv6 se requiere un ingeniero de seguridad que aún no está contratado. Adicionalmente, se requiere diferentes perfiles para las fases de planeación e implementación del MSPI entre los que se encuentran dos ingenieros de sistemas y un ingeniero industrial, junto con dos técnicos o tecnólogos de sistemas y un técnico o tecnólogo industrial. De igual forma, a nivel de la organización se requiere un analista forense, un auditor de los sistemas informáticos de la universidad, un oficial de seguridad de la información y un oficial de datos personales.
En la sección del mapa de riesgos para el Eje de seguridad de la información no existe ninguna gestión del riesgo, además que todas las actividades de gestión del riesgo del MSPI se abordan parcialmente y las actividades de gestión del riesgo para la transición IPv4 a IPv6 no están implementadas. En reunión con la Oficina Asesora de Planeación y Control se recomendó conjuntamente identificar y vincular los riesgos existentes en la institución y llevar a cabo el traslado y aplicación de estos al sistema de seguridad de la información además de la asignación de responsables para el seguimiento y monitoreo de los riesgos identificados en el sistema de seguridad de la información.
Se debe realizar una implementación del marco de continuidad del servicio que actualmente esta implementado en un 33% con acciones parciales o sin implementación.
El proceso de auditoría se viene adelantando desde el 2011 hasta el 2015 sobre la seguridad de la información y desde el 2016 sobre el nuevo Subsistema de Seguridad de la Información, siguiendo las fases de planeación, implementación y monitoreo. Por otra parte, en lo referente a auditoria informática y de sistemas no se han adelantado procesos de auditoría y con respecto a las métricas en seguridad de la información MEMSI deben implementarse las de nivel operativo.
Las actividades de evaluación del desempeño del MSPI no se han implementado en su gran mayoría debido a que no se ha implementado formalmente el MSPI.
El plan de mejora continua del MSPI no se ha implementado debido a que no se ha adoptado formalmente a completitud el MSPI.
Las fases de desarrollo, implementación y mejoramiento del plan de sensibilización, capacitación y comunicación de seguridad de la información no se han implementado al igual que las temáticas de sensibilización del personal en seguridad de la información, también no se tiene un rubro definido para su ejecución. En reunión con la División de Recursos Humanos con la responsable del plan estratégico de Talento Humano se recomienda la realización de una propuesta conjunta de capacitación para el personal en las temáticas de seguridad de la información.
De acuerdo con la normatividad técnica colombiana sobre gestión documental se implementa parcialmente la normatividad vigente y requerida para seguridad y privacidad de la información debido a que no se ha implementado y/o adquirido un programa informático de gestión documental para documentos almacenados electrónicamente al igualmente que su política asociada.
El inventario de activos de la universidad está definido y revisado parcialmente por lo que se propone una ficha de proyecto para ser desarrollado, actualizado y publicado. De igual manera los elementos requeridos en el inventario de activos están implementados parcialmente para los activos digitales en contraste se encuentra un avance significativo para los documentos de archivo que se encuentran en soporte papel por lo que se recomienda articular acciones con la Sección de Actas, Archivo y Microfilmación.
Se deben definir directrices para la publicación y adopción del índice de información reservada y clasificada en concordancia con los elementos del inventario de activos de la universidad.
Se deben definir directrices para la publicación y adopción del esquema de publicación de información en concordancia con los elementos del inventario de activos de la universidad.
Las consideraciones según la política de protección de datos personales del departamento nacional de planeación para las bases de datos que recolecten datos personales se implementan completamente. Se debe considerar la participación de un oficial de datos personales para gestionar correctamente los requerimientos surgidos en los procesos con los datos personales recolectados no solamente en bases de datos sino también en soporte papel.</t>
  </si>
  <si>
    <t>*Aumentar la confianza y reputación institucional
*Lograr una consistencia en la gestión de la información
*Disminuir la vulnerabilidad ante amenazas y ataques</t>
  </si>
  <si>
    <t>*Aumentar la matricula y, en consecuencia, incrementar los recursos financieros.
*Aumentar la confianza de los usuarios y stakeholders en la seguridad de la información de la universidad
*Aumentar la eficiencia operativa y reducir los reprocesos.
*Eliminar las dificultades en el cumplimiento regulatorio de las resoluciones relacionadas con la Seguridad de la Información.
*Mitigar el impacto presupuestal y prevenir posibles pérdidas por fallas operativas.</t>
  </si>
  <si>
    <t>El proyecto busca armonizar el Sistema de Gestión de Seguridad de la Información (SGSI) en la Universidad Distrital Francisco José de Caldas para abordar deficiencias actuales en la gestión de la información y asegurar la protección de datos personales, además de la integridad de los sistemas de información educativos; enfocado en desarrollar y desplegar políticas, procedimientos y tecnologías de seguridad de la información. Su éxito se medirá mediante la reducción de incidentes de seguridad, y la mejora en la percepción de seguridad por parte de estudiantes, docentes y administrativos. Para el año 2025, el equipo técnico de gestión y desempeño institucional del subsistema de seguridad de la información se enfocará en los siguientes elementos: Indicadores de gestión para la seguridad de la información, documentación de mejora continua del MSPI, la aplicación de la normatividad técnica colombiana sobre gestión documental, los entregables y actividades de las fases I, II y III de la implementación de IPv6 con las actividades de gestión del riesgo de la transición de IPv4 a IPv6, las actividades para obtener el inventario de activos de información en los procesos misionales, el modelo de gestión de riesgos de seguridad digital, y el marco de continuidad del negocio.</t>
  </si>
  <si>
    <t>*Promover la gestión adecuada del personal y equipos
*Mantener la documentación completa y asegurar la implementación de normativas
*Fortalecer la gestión del riesgo y la continuidad del servicio</t>
  </si>
  <si>
    <t>Fase 2025</t>
  </si>
  <si>
    <t>Fase 2026</t>
  </si>
  <si>
    <t>Fase 2027</t>
  </si>
  <si>
    <t>Fase 2028</t>
  </si>
  <si>
    <t>Asesor (Oficial de Seguridad de la Información)</t>
  </si>
  <si>
    <t>Especialista (Lider del Proyecto)</t>
  </si>
  <si>
    <t>Profesional (Ingeniero Industrial)</t>
  </si>
  <si>
    <t>Profesional (Analista riesgos)</t>
  </si>
  <si>
    <t>Profesional (Auditor de sistemas de información)</t>
  </si>
  <si>
    <t>Profesional (Oficial de datos personales)</t>
  </si>
  <si>
    <t>Profesional (Analista en gestión de riesgos)</t>
  </si>
  <si>
    <t>Tecnicos (3)</t>
  </si>
  <si>
    <t>Infraestructura Tecnologica</t>
  </si>
  <si>
    <t>Profesional (Analista Forense)</t>
  </si>
  <si>
    <t>P02</t>
  </si>
  <si>
    <t xml:space="preserve">Modernizar y optimizar el modelo operativo de la Universidad Distrital Francisco José de Caldas, enfocándose en la transformación digital de procesos de investigación, académicos, de extensión y administrativos, mejorando la infraestructura tecnológica y fomentando la innovación y eficiencia institucional.
</t>
  </si>
  <si>
    <t>En la actualidad, la universidad carece de la implementación del proceso de Transformación Digital en sus Procesos de investigación, académicos, de extensión y Administrativos, situación queda diversos problemas y desafíos. A continuación, se detallan algunos de estos inconvenientes:
1, Ineficiencias Operativas
2, Falta de Transparencia y Visibilidad
3, Riesgos de Seguridad
4, Complejidad en la Gestión de Proyectos
5, Comunicación Ineficiente
6, Baja Adaptabilidad a Cambios Tecnológicos
7, Costos Operativos Elevados
Transversal a esto, la Universidad Distrital enfrenta desafíos importantes en su infraestructura tecnológica, lo que afecta su capacidad para ofrecer una educación de calidad y gestionar eficientemente sus recursos. Es esencial abordar estas carencias mediante la implementación de proyectos que mejoren la adquisición de equipos, la gestión de licenciamiento, el seguimiento de equipos, el soporte técnico y la infraestructura de telecomunicaciones.</t>
  </si>
  <si>
    <t xml:space="preserve">Transformación completa que impulse la eficiencia, la transparencia y la agilidad en los procesos en el marco del modelo operativo de la Universidad apalancado en sus capacidades tecnológicas. </t>
  </si>
  <si>
    <t>La implementación exitosa conlleva una serie de beneficios significativos para la organización. Estos beneficios impactan a la universidad en toda su cadena de valor, desde la eficiencia operativa hasta la toma de decisiones estratégicas. A continuación, se presentan algunos de los beneficios clave:
1,Mejora de Eficiencia Operativa
2,Optimización de Costos
3, Mayor Transparencia y Visibilidad
4, Seguridad y Cumplimiento Normativo
5, Mejora en la Experiencia del Usuario Interno y Externo
6, Facilitación de la Colaboración
7, Adaptabilidad a Futuros Cambios Tecnológicos
8, Centralización y Organización de Información
9, Incremento en la Competitividad
10, Alineación con la Estrategia Organizacional</t>
  </si>
  <si>
    <t>El alcance del proyecto se enfoca en la creación de una base tecnológica sólida, la mejora de la eficiencia operativa y la promoción de una cultura organizacional orientada a la innovación y la adaptabilidad. Este enfoque integral asegurará una transformación digital exitosa y sostenible de los procesos de Investigación, administrativos de la organización.</t>
  </si>
  <si>
    <t>Procesos de Investigación</t>
  </si>
  <si>
    <t>Procesos Académicos</t>
  </si>
  <si>
    <t>Procesos de Extensión</t>
  </si>
  <si>
    <t>Procesos Administrativos</t>
  </si>
  <si>
    <t>Gestión de Conocimiento e Innovación</t>
  </si>
  <si>
    <t>Definir, aprobar, socializar y poner en producción el proceso de Gestión de Conocimiento e Innovación diseñado por el equipo de Arquitectura Institucional y aprobado por el Comité Técnico, asegurando la retención del capital intelectual y la mejora en los niveles de investigación y transformación mediante el uso de herramientas tecnológicas avanzadas.</t>
  </si>
  <si>
    <t>Tiempo estimado</t>
  </si>
  <si>
    <t>Asesor-Líder del proyecto</t>
  </si>
  <si>
    <t>Profesional-Experto en investigación</t>
  </si>
  <si>
    <t>Profesional-Experto en procesos</t>
  </si>
  <si>
    <t>Profesional-Experto en uso y apropiación</t>
  </si>
  <si>
    <t>Gestión de Investigación</t>
  </si>
  <si>
    <t xml:space="preserve">Definir, diseñar e implementar la infraestructura tecnologica para la comunidad investigativa de la universidad con el fin de apoyar en: 
1) La definición e implementacion de politicas de investigación de la Universidad
2) En el trabajo colaborativo a través de la comunicación sincrónica o asincrónica entre los miembros de un grupo de investigación o entre grupos a nivel nacional o internacional
3) Implementar o mejorar un sistema de información para gestionar el almacenamiento en línea del contenido de investigación
4) Que facilite la comunicación de los resultados de investigación y su accesibilidad a la comunidad en general y a las comunidades científicas en particular </t>
  </si>
  <si>
    <t>Sistema de información para la gestión de la investigación</t>
  </si>
  <si>
    <t>Viáticos y otros costos del trabajo sincrónico con grupos de investigación</t>
  </si>
  <si>
    <t>Costos asociados para el trabajo asincrónico con grupos de investigación</t>
  </si>
  <si>
    <t>Profesional-Experto en TI</t>
  </si>
  <si>
    <t>Profesional-Experto en Comunicaciones digigtales</t>
  </si>
  <si>
    <t>Ampliar y fortalecer la incorporación tecnológica en los espacios de formación para pregrados y posgrados bajo modalidades híbridas y virtuales, con el fin de expandir la cobertura educativa de la Universidad Distrital Francisco José de Caldas a nivel distrital y nacional, promoviendo el uso y la apropiación de las TIC en la comunidad académica.</t>
  </si>
  <si>
    <t>Fortalecer el uso y la apropiación de las TIC en los programas académicos que promuevan modalidades virtuales o híbridas como parte de la oferta académica de la Universidad Distrital.</t>
  </si>
  <si>
    <t>Contribuir en la formación de competencias de uso y apropiación de las TIC en la comunidad académica de la Universidad Distrital.</t>
  </si>
  <si>
    <t>OATI Vicerrectoría académica</t>
  </si>
  <si>
    <t xml:space="preserve">Modernizar y optimizar el Sistema de Gestión Académica (SGA) de la universidad para integrarlo con herramientas tecnológicas avanzadas, mejorar su funcionalidad y adaptarlo a las necesidades actuales y futuras de la institución.
Incluye Actualizar o reemplazar el SGA actual, integrarlo con Moodle (LMS) y el gestor documental, crear soporte de nuevos módulos como horarios y asignación de equipos, facilitar la creación de informes, sea flexible con la doble titulación, asegurar la internacionalización, alineado con el cumplimiento de normativas, </t>
  </si>
  <si>
    <t>Profesional(5 desarrolladores)</t>
  </si>
  <si>
    <t>Profesional de Uso y apropiación</t>
  </si>
  <si>
    <t>Asesor</t>
  </si>
  <si>
    <t>Especialista</t>
  </si>
  <si>
    <t>Equipos de cómputo</t>
  </si>
  <si>
    <t>Optimización de la infraestructura</t>
  </si>
  <si>
    <t>Infraestructura de servidores en la nube (Instancias, servidor y bases de datos)</t>
  </si>
  <si>
    <t>Integracion SGA con Moodle</t>
  </si>
  <si>
    <t xml:space="preserve">Fomentar la integración de Tecnologías de la Información (TI) en los trabajos de grado y proyectos académicos, asegurando que las Facultades desarrollen proyectos relevantes que aborden las necesidades tecnológicas y mejoren el rendimiento académico. Integrar los proyectos de grado con necesidades tecnológicas de la Universidad y el mercado, apoyar la medición del rendimiento académico, identificación de tecnologías emergentes, entre otros. Esto es un espacio adicional a los sistemas de información actuales, puesto que no es para la gestión de proyectos de grado, si no es para que las áreas de la universidad puedan presentar casos de investigación o temas para los trabajos de grado de los estudiantes de manera centralizada. </t>
  </si>
  <si>
    <t>Profesional (2 desarrolladores)</t>
  </si>
  <si>
    <t>Infraestructura de servidores en la nube (instancia)</t>
  </si>
  <si>
    <t>Gestión de citaciónes de publicaciones</t>
  </si>
  <si>
    <t>Adquirir e implementar un sistema de gestión de publicaciones digitales con tecnología de Digital Rights Management (DRM) para la Universidad, permitiendo la comercialización directa de las publicaciones, la captura de información de los visitantes y la mejora del índice de citación de la producción académica.</t>
  </si>
  <si>
    <t>Infraestructura almacenamiento en la Nube</t>
  </si>
  <si>
    <t>Profesional de implementación TI</t>
  </si>
  <si>
    <t>Profesional de integración e interoperabilidad</t>
  </si>
  <si>
    <t>Profesional de publicaciones</t>
  </si>
  <si>
    <t xml:space="preserve">Fortalecer el portafolio de servicios y recursos de las bibliotecas y unidades de información de la Universidad Distrital Francisco José de Caldas.
</t>
  </si>
  <si>
    <t>Mejorar y expandir los servicios, recursos y capacidades tecnológicas de las bibliotecas y unidades de información de la Universidad Distrital, fomentando la apropiación de prácticas académicas, investigativas, culturales y creativas, al tiempo que se promueve la optimización y sostenibilidad de los recursos en el marco del modelo CRAI+{</t>
  </si>
  <si>
    <t>Servicio de información implementado: Servicios Suscripción de  software, software de recuperación de información.</t>
  </si>
  <si>
    <r>
      <rPr>
        <b/>
        <sz val="10"/>
        <color rgb="FF000000"/>
        <rFont val="Arial"/>
        <family val="2"/>
      </rPr>
      <t>Ambientes de aprendizaje dotados:</t>
    </r>
    <r>
      <rPr>
        <sz val="10"/>
        <color rgb="FF000000"/>
        <rFont val="Arial"/>
        <family val="2"/>
      </rPr>
      <t xml:space="preserve"> Equipo de co-creación,  impresoras 3D , espacios  multimedia e ideación para las Bibliotecas de Porvenir, Macarena A,  Medio Ambiente.</t>
    </r>
  </si>
  <si>
    <r>
      <rPr>
        <b/>
        <sz val="10"/>
        <color rgb="FF000000"/>
        <rFont val="Arial"/>
        <family val="2"/>
      </rPr>
      <t xml:space="preserve">Ambientes de aprendizaje dotados: </t>
    </r>
    <r>
      <rPr>
        <sz val="10"/>
        <color rgb="FF000000"/>
        <rFont val="Arial"/>
        <family val="2"/>
      </rPr>
      <t xml:space="preserve">Adquisición equipos computadores, dispositivos para la inclusición auditiva sonora, cognitiva u otras. </t>
    </r>
  </si>
  <si>
    <r>
      <rPr>
        <b/>
        <sz val="10"/>
        <color rgb="FF000000"/>
        <rFont val="Arial"/>
        <family val="2"/>
      </rPr>
      <t xml:space="preserve">Ambientes de aprendizaje dotados: </t>
    </r>
    <r>
      <rPr>
        <sz val="10"/>
        <color rgb="FF000000"/>
        <rFont val="Arial"/>
        <family val="2"/>
      </rPr>
      <t xml:space="preserve">Servicios promoción de lectura (3)  desarrollo de programas leo, escritura, oralidades y escucha; mediante la adecuación de salas y servicios.  Bibliotecas Porvenir, Ingeniería y  ASAB.   </t>
    </r>
  </si>
  <si>
    <r>
      <rPr>
        <b/>
        <sz val="10"/>
        <color rgb="FF000000"/>
        <rFont val="Arial"/>
        <family val="2"/>
      </rPr>
      <t xml:space="preserve">Servicio de innovación pedagógica en la educación terciaria o superior, basada en tecnologías de la información y comunicaciones: </t>
    </r>
    <r>
      <rPr>
        <sz val="10"/>
        <color rgb="FF000000"/>
        <rFont val="Arial"/>
        <family val="2"/>
      </rPr>
      <t>Servicios  Sucripción de recursos electronicos LSP, Proxys, de Repositorios. Transversal para las Bibliotecas.</t>
    </r>
  </si>
  <si>
    <r>
      <rPr>
        <b/>
        <sz val="10"/>
        <color rgb="FF000000"/>
        <rFont val="Arial"/>
        <family val="2"/>
      </rPr>
      <t>Servicio de innovación pedagógica en la educación terciaria o superior, basada en tecnologías de la información y comunicaciones:</t>
    </r>
    <r>
      <rPr>
        <sz val="10"/>
        <color rgb="FF000000"/>
        <rFont val="Arial"/>
        <family val="2"/>
      </rPr>
      <t xml:space="preserve"> Exposiciones (paneles) , sistemas de conservación, contratación de intervención de colecciones: especiales patrimoniales entre otras. </t>
    </r>
  </si>
  <si>
    <r>
      <rPr>
        <b/>
        <sz val="10"/>
        <color rgb="FF000000"/>
        <rFont val="Arial"/>
        <family val="2"/>
      </rPr>
      <t xml:space="preserve">Servicio de innovación pedagógica en la educación terciaria o superior, basada en tecnologías de la información y comunicaciones: </t>
    </r>
    <r>
      <rPr>
        <sz val="10"/>
        <color rgb="FF000000"/>
        <rFont val="Arial"/>
        <family val="2"/>
      </rPr>
      <t>Servicio de innovación pedagógica en la educación terciaria o superior, basada en tecnologías de la información y comunicaciones</t>
    </r>
  </si>
  <si>
    <t>Sistema de información URELINTER</t>
  </si>
  <si>
    <t>URELINTER</t>
  </si>
  <si>
    <t>Desarrollar e implementar un sistema de información unificado, denominado URELINTER, para gestionar y monitorear los indicadores de la gestión integral de la interinstitucionalización e internacionalización en la Universidad Distrital Francisco José de Caldas (UDFJC). El sistema proporcionará datos y análisis en tres niveles: macro (institucional), meso (facultades) y micro (programas académicos).</t>
  </si>
  <si>
    <t>Desarrollo o adquisición del sistema URELINTER</t>
  </si>
  <si>
    <t>Uso y adquisición de Equipos de cómputo</t>
  </si>
  <si>
    <t>Procesos de extensión</t>
  </si>
  <si>
    <t>Fomentar e implentar la gestión del cambio desde y hacia la oficina de extensión y proyección social, optimizando los distintos procesos con las herramientas tecnológicas acorde a la evaluación de madurez realizada por la herramienta dictada por Arquitectura. de la Universidad.</t>
  </si>
  <si>
    <t>Licencia de software para gestion de procesos</t>
  </si>
  <si>
    <t>Procesos administrativos</t>
  </si>
  <si>
    <t>Implementación de Gestión Documental</t>
  </si>
  <si>
    <t>Secretaría General y Archivo</t>
  </si>
  <si>
    <t>Desarrollar e implementar el sistema de gestión documental y certificados académicos de la Universidad, asegurando la coincidencia de la información tanto en formato físico como digital, disminuyendo hallazgos frente a entes de control y cumpliendo con la normatividad archivística a nivel distrital y nacional.
Actualmente la Universidad cuenta con más de 15.000 metros lineales de documentación distribuidos en las diferentes sedes de la institución sin ningún tipo de organización archivística, de igual manera la documentación oficial que produce la institución es de forma física y la documentación electrónica no se encuentra regulada en la institución. Además, esta situación ocasiona el incumplimiento de la normatividad archivística a nivel Distrital y Nacional como lo es el Acuerdo 060 del 30 de octubre de 2001, El Decreto 1080 de 2015, el Decreto 514 de 2006, los cuales se encargan de regular la administración de los documentos en las entidades públicas</t>
  </si>
  <si>
    <t>Equipos de almacenamiento</t>
  </si>
  <si>
    <t>Organización del archivo</t>
  </si>
  <si>
    <t>Sistemas de información para el ciclo de vida del documento</t>
  </si>
  <si>
    <t>Integración firma digital y otros sistemas de información</t>
  </si>
  <si>
    <t>Profesional - Gestión documental</t>
  </si>
  <si>
    <t>Profesional - Implementación tecnológica</t>
  </si>
  <si>
    <t>Profesional - Procesos</t>
  </si>
  <si>
    <t>Desarrollar e implementar un modelo de gestión de proyectos estandarizado para la Universidad, alineado con buenas prácticas internacionales. Este modelo incluirá la creación de una oficina de proyectos, la integración de la planeación estratégica con las unidades académicas, la implementación de un aplicativo para el seguimiento en tiempo real, y el uso de herramientas de seguimiento y notificación de avances.</t>
  </si>
  <si>
    <t>Asesor - Lider del proyecto</t>
  </si>
  <si>
    <t>Profesional - Gestor de proyecto (3)</t>
  </si>
  <si>
    <t>Sistema de información para la gestión de proyectos</t>
  </si>
  <si>
    <t>Las diferentes áreas de la Universidad para el cumplimiento de sus labores diarias necesitan nuevos desarrollos o cambios sobre las aplicaciones existentes lo que conlleva a que la OATI invierta recursos considerables en la realización de estos proyectos.
Por otro lado temas regulatorios y de normativas o cambios en el entorno actual del país llevan también a la necesidad de llevar a cabo este tipo de proyectos de manera constante.
Desarrollar e implementar un plan integral para la modernización y mejora de los sistemas de información universitarios, asegurando que estén a la altura de una universidad acreditada de alta calidad, con planes claros, sistemas de información actualizados, interoperabilidad, y la integración de herramientas lowcode y no-code.</t>
  </si>
  <si>
    <t>Profesional-Desarrollador (10 desarrolladores)</t>
  </si>
  <si>
    <t>Profesional-Experto en procesos (2 expertos)</t>
  </si>
  <si>
    <t>Profesional - Revisión de calidad (4 expertos)</t>
  </si>
  <si>
    <t>Firma digital</t>
  </si>
  <si>
    <t>Secretaría general y archivo</t>
  </si>
  <si>
    <t>Adquirir e implementar un sistema integral que permita la creación, gestión y verificación de firmas digitales, asegurando la responsabilidad y la cadena de custodia de los documentos firmados. Este sistema garantizará la integridad, autenticidad y no repudio de los documentos electrónicos, cumpliendo con las normativas y estándares de seguridad internacionales.</t>
  </si>
  <si>
    <t>Integraciones</t>
  </si>
  <si>
    <t>Certificados WEB</t>
  </si>
  <si>
    <t>Suministro y activación de la herramienta</t>
  </si>
  <si>
    <t>Profesional - Experto en procesos</t>
  </si>
  <si>
    <t>ERP fase 1</t>
  </si>
  <si>
    <t>Desarrollar e implementar un sistema ERP (Enterprise Resource Planning) integral en la modalidad de Software as a Service (SaaS) para centralizar la gestión de inventarios, espacios físicos, información financiera, y procesos contables, mejorando la eficiencia, confiabilidad y seguimiento de todas las operaciones administrativas de la Universidad.</t>
  </si>
  <si>
    <t>12 MESES</t>
  </si>
  <si>
    <t>ERP fase 2 Software SAAS</t>
  </si>
  <si>
    <t xml:space="preserve">Desarrollar e implementar una segunda fase Licencia SAAS que incluye la contratación e implementación de los módulos no existentes que integre las áreas de jurídica, almacén, contratación y supervisores. Este sistema generará alarmas, mantendrá información actualizada y se alineará con el ERP fase 1 y otras plataformas institucionales, mejorando la gestión de contratos y la centralización de información. Este proyecto se puede hacer con el proveedor del ERP Fase 1, por ende, el precio es referente.  
</t>
  </si>
  <si>
    <t>Buscar e implementar un software que utilice inteligencia artificial para transcribir en tiempo real sugerencias, comentarios y discusiones durante las reuniones, mejorando la captura de información y facilitando el seguimiento y la toma de decisiones.</t>
  </si>
  <si>
    <t>Licencia de software</t>
  </si>
  <si>
    <t>Profesional-Uso y apropiación</t>
  </si>
  <si>
    <t>OATI y Comunicación</t>
  </si>
  <si>
    <t>Desarrollar e implementar un sistema integrado de comunicaciones para gestionar la página web institucional y protocolizar las publicaciones, con el fin de mejorar la comunicación interna y externa en la Universidad. Este sistema buscará centralizar la vocería y la información, informando de manera eficaz a la comunidad académica sobre el quehacer institucional, y mejorando las habilidades en el uso y administración de aplicaciones y contenidos.</t>
  </si>
  <si>
    <t>Profesional Comunicaciones externas</t>
  </si>
  <si>
    <t>Profesional Comunicaciones internas</t>
  </si>
  <si>
    <t>Profesional desarrollo</t>
  </si>
  <si>
    <t>Infraestructura de servidores en la nube</t>
  </si>
  <si>
    <t>Desarrollar e implementar un sistema integrado y centralizado para la gestión de Peticiones, Quejas, Reclamos y Sugerencias (PQRS) que mejore los tiempos de respuesta, facilite el seguimiento y asegure el cumplimiento de las obligaciones legales en el tratamiento de datos.</t>
  </si>
  <si>
    <t>Sotware de ventanilla única</t>
  </si>
  <si>
    <t>Profesional-Implementación</t>
  </si>
  <si>
    <t>Control interno OATI</t>
  </si>
  <si>
    <t>Desarrollar e implementar la versión 2.0 del aplicativo SISIFO, mejorando su funcionalidad para que no solo sirva como un repositorio de información, sino que también permita realizar un seguimiento continuo a las auditorías internas y externas desde su inicio hasta la entrega del plan de mejoramiento, generando alertas mediante semáforos sobre el tiempo de cada fase de la auditoría</t>
  </si>
  <si>
    <t>Profesional en procesos de auditoría</t>
  </si>
  <si>
    <t>Extender el uso de pasarelas de pago</t>
  </si>
  <si>
    <t>integrar e implementar pasarelas de pago para la comercialización de productos de la universidad como comunicaciones, certificados, etc. que permita la venta directa de libros, así como herramientas para capturar y analizar métricas y estadísticas relevantes sobre las publicaciones, como citas, descargas, vistas y ventas.</t>
  </si>
  <si>
    <t>Software licenciamiento año PayU</t>
  </si>
  <si>
    <t>Profesional (integración de pasarela de pago)</t>
  </si>
  <si>
    <t>Planeación</t>
  </si>
  <si>
    <t>Transformar y modernizar los procedimientos y procesos en las nuevas oficinas de la Universidad, eliminando la burocracia, integrando tecnologías avanzadas, y alineando las áreas para una gestión más eficiente y colaborativa.</t>
  </si>
  <si>
    <t xml:space="preserve">Profesional-6 Expertos en procesos </t>
  </si>
  <si>
    <t xml:space="preserve">Profesional-Experto en desarrollo </t>
  </si>
  <si>
    <t>Licencias de software específicas</t>
  </si>
  <si>
    <t>Infraestructura tecnológica</t>
  </si>
  <si>
    <t>Mantenimiento y adquisición de Equipos de cómputo</t>
  </si>
  <si>
    <t>Red de Datos / OATI</t>
  </si>
  <si>
    <t>Actualizar la información de los equipos de cómputo de la Universidad y establecer un sistema integral de gestión que permita la trazabilidad y el seguimiento de la infraestructura tecnológica, asegurando una mayor eficiencia y optimización en el uso de recursos.</t>
  </si>
  <si>
    <t>Profesional- Experto en Tecnología</t>
  </si>
  <si>
    <t>Software de gestión de equipos de cómputo</t>
  </si>
  <si>
    <t xml:space="preserve">Crear una mesa de ayuda única para la Universidad, incorporando Inteligencia Artificial (IA) para mejorar la atención al usuario y la gestión de soporte, así como actualizar las herramientas de monitoreo y control de acceso a cuartos técnicos.Esto incluye la incorporación de Un Help Desk Interno para l aUniversidad, actualizaicón de hettamientas de monitoreo y sistemas de control de acceso, pejorando la atención al usuario con un chatbot. </t>
  </si>
  <si>
    <t>Implementación del HelpDesk</t>
  </si>
  <si>
    <t>Desarrollo, entrenamiento e implementación del Chatbot</t>
  </si>
  <si>
    <t>Renovar herramientas de monitoreo</t>
  </si>
  <si>
    <t>Actualización de sistemas de control de acceso</t>
  </si>
  <si>
    <t>Especialista Lider de implementación</t>
  </si>
  <si>
    <t>Profesional experto en procesos</t>
  </si>
  <si>
    <t>Profesional de uso y apropiación (mitad del proyecto)</t>
  </si>
  <si>
    <t>Modernizar y optimizar la infraestructura de telecomunicaciones de la Universidad, asegurando una gestión integral y actualizada de la información, y mejorando los servicios de conectividad y herramientas de administración de espacios educativos y telecomunicaciones.
Este incluye la implementación de un laboratorio de pruebas de actualización y mantenimiento. Implementación de herramientas BIM, CCTV para cuertos de telecomunicaciones, Cableado, plataformas de comunicaciones unificadas en la nube.</t>
  </si>
  <si>
    <t>Profesional experto de infraestructura (5 personas)</t>
  </si>
  <si>
    <t>Sistema de gestión de información</t>
  </si>
  <si>
    <t>Infraestructura Fisica Red</t>
  </si>
  <si>
    <t>BIM</t>
  </si>
  <si>
    <t>Software de georeferenciación</t>
  </si>
  <si>
    <t>Equipos, instalación y monitoreo CCTB</t>
  </si>
  <si>
    <t>Laboratorio de pruebas</t>
  </si>
  <si>
    <t>Unificación de comunicaciones</t>
  </si>
  <si>
    <t>TRANSFORMACION DIGITAL UNIVERSIDAD DISTRITAL PETI
MAPA DE RUTA DE PROYECTOS 2024</t>
  </si>
  <si>
    <t>ARQUITECTURA INSTITUCIONAL</t>
  </si>
  <si>
    <t>P01</t>
  </si>
  <si>
    <t>Segun el Mintic la dirección de Tecnologías y Sistemas de la Información o quien haga sus veces debe identificar, definir e implementar las políticas y estándares que faciliten la gestión y la gobernabilidad de TI, por tal razón se debe hacer una validación de los políticas, estándares y lineamientos que existen actualmente al interior de la Universidad, con el fin de alinearlas a las politicas establecidas por el marco del MinTic.
Así mismo, se debe contar con un proceso integrado entre las instituciones del sector que permita asegurar el cumplimiento y actualización de las políticas y estándares de TI. (MinTic)</t>
  </si>
  <si>
    <t>Alinear los proyectos institucionales,iniciativas y ejercicios de arquitectura a las politicas y lineamientos para los dominios de Arquitectura Institucional de la UDFJC</t>
  </si>
  <si>
    <t xml:space="preserve">Permite que todas las dependencias de la Institucion tengan definidos politicas y lineamientos generales que aplican a toda la universidad en busca de un bien comun y unos objetivos que vayan con la mision y los retos de la Universidad. </t>
  </si>
  <si>
    <t>Asesor-Líder del equipo</t>
  </si>
  <si>
    <t>Profesional-Experto en datos</t>
  </si>
  <si>
    <t>Profesional-Experto en Aplicacione</t>
  </si>
  <si>
    <t>Profesional-Experto en Arquitectura Empresarial</t>
  </si>
  <si>
    <t>Profesional</t>
  </si>
  <si>
    <t>Profesional - Uso y apropiación</t>
  </si>
  <si>
    <t>Aplicación para gestionar la Arquitectura Empresarial</t>
  </si>
  <si>
    <t xml:space="preserve">(6) Equipos de Computo </t>
  </si>
  <si>
    <t xml:space="preserve">Tiempo estimado: </t>
  </si>
  <si>
    <t>Aprobar, socializar y colocar en producción el proceso de Gestión de Investigación, Conocimiento e innovación propuesto por el equipo de Arquitectura Institucional y aprobado por el Comité Tecnico.</t>
  </si>
  <si>
    <t>Actualmente la Universidad no cuenta con un proceso formal de Gestion de Conocimiento e innovación de acuerdo a los lineamientos dados por el DAFP en la dimensión de Gestion de investigación. Concimiento y la Innovación dentro del marco de trabajo del MIPG. Actualmente la universidad utiliza solamente las herramientas ofimaticas (word, excell y power point) y el correo electronico para apoyar la gestion de la investigación. La Gestion de la Investigación debe ser el servicio fundamental y razon de ser de la Universidad.</t>
  </si>
  <si>
    <t xml:space="preserve">Aprobar, socializar y colocar en producción el proceso de Gestión de Conocimiento e InnovCIÓN propuesto por el equipo de AI y aprobado por el comité tecnico.
Difundir el proceso de gestión de conocimiento e innovación.
Obtener todos los proyectos de inovacion y tranaformación digital gracias a la ejecucion del proceso de gestion de conocimiento e innovación en todas las areas y servicios de la Universidad.
Contar con la infraestructura tecnológica optima y robusta para la gestion de la  investigación que soporte a toda la comunidad investigativa de la Universidad, de la sociedad y el mundo. </t>
  </si>
  <si>
    <t>Contar con un proceso claro para la identificación y generación de proyectos de innovación y transformación digital
Crear la cultura de la innovación en la Universidad en todas las areas y servicios de la Institución
Convertir a la Universidad en una entidad innovadora y transformada digitalmente
Convertir a la Universidad en un centro de investigación de primer nivel en el orden nacional e internacional</t>
  </si>
  <si>
    <t>Documentar e integrar el proceso de gestion de conocimiento y la innovacion a los procesos institucionales de la Universidad (SIGUD)
Socializar y difundir el proceso en todas las areas y servicios institucionales
Implementar en todas las areas el proceso
 - Caracterización detallada de los procesos y areas de la Universidad que realizan investigación.
 - Hacer un inventario de todos los resultados de investigación de la Universidad
 - Realizar un levantamiento de requerimientos de los SI ncesarios para el apoyo a la investigación
 - Implementar los SI y la infraestructura tecnologica necesaria</t>
  </si>
  <si>
    <t>Implementar el proceso de gestión del conocimiento y la innovación en la Universidad
Mejorar la infraestructura tecnológica para la gestion de la investigación como un servicio institucional y transversal en la Universidad</t>
  </si>
  <si>
    <t>Iniciativas</t>
  </si>
  <si>
    <t>Aprobar, socializar y poner en producción el proceso de Gestión de Conocimiento e Innovación diseñado por el equipo de Arquitectura Institucional y aprobado por el Comité Técnico, asegurando la disponibilidad de equipos de cómputo, la retención del capital intelectual y la mejora en los niveles de investigación y transformación mediante el uso de herramientas tecnológicas avanzadas.</t>
  </si>
  <si>
    <t>Aplicación de gestión de investigación</t>
  </si>
  <si>
    <t>El proyecto de Transformación Digital en los procesos administrativos tiene como objetivo principal modernizar y optimizar los procesos administrativos de la universidad para impulsar la eficiencia, transparencia y agilidad. Se abordarán brechas clave, incluyendo la implementación de gestión documental, optimización del modelo de gestión de proyectos, desarrollo y optimización de sistemas de información, firma digital, carnetización digital, actualización de ERP a las versiones 2023 y 2024, desarrollo de un asistente virtual para reuniones, gestión de comunicaciones internas y externas, ventanilla única, mejora de SISIFO a la versión 2.0 y extensión del uso de pasarelas de pago</t>
  </si>
  <si>
    <t xml:space="preserve">En la actualidad, la universidad carece de la implementación del proceso de Transformación Digital en sus Procesos Administrativos, situación queda diversos problemas y desafíos. A continuación, se detallan algunos de estos inconvenientes:
1, Ineficiencias Operativas
2, Falta de Transparencia y Visibilidad
3, Riesgos de Seguridad
4, Complejidad en la Gestión de Proyectos
5, Comunicación Ineficiente
6, Baja Adaptabilidad a Cambios Tecnológicos
7, Costos Operativos Elevados
</t>
  </si>
  <si>
    <t>Transformación completa que impulse la eficiencia, la transparencia y la agilidad administrativa</t>
  </si>
  <si>
    <t>La implementación exitosa del proyecto de Transformación Digital de los Procesos Administrativos conlleva una serie de beneficios significativos para la organización. Estos beneficios impactan diversas áreas, desde la eficiencia operativa hasta la toma de decisiones estratégicas. A continuación, se presentan algunos de los beneficios clave:
1,Mejora de Eficiencia Operativa
2,Optimización de Costos
3, Mayor Transparencia y Visibilidad
4, Seguridad y Cumplimiento Normativo
5, Mejora en la Experiencia del Usuario Interno y Externo
6, Facilitación de la Colaboración
7, Adaptabilidad a Futuros Cambios Tecnológicos
8, Centralización y Organización de Información
9, Incremento en la Competitividad
10, Alineación con la Estrategia Organizacional</t>
  </si>
  <si>
    <t>El alcance del proyecto se enfoca en la creación de una base tecnológica sólida, la mejora de la eficiencia operativa y la promoción de una cultura organizacional orientada a la innovación y la adaptabilidad. Este enfoque integral asegurará una transformación digital exitosa y sostenible de los procesos administrativos de la organización.</t>
  </si>
  <si>
    <t>Modernizar y optimizar los procesos administrativos de la organización mediante la implementación de soluciones tecnológicas avanzadas. El enfoque se centra en cerrar las brechas existentes en áreas críticas, mejorando la eficiencia, la transparencia y la agilidad operativa. La transformación digital se orientará hacia la excelencia en la gestión documental, el fortalecimiento del modelo de gestión de proyectos, la evolución y optimización de sistemas de información, y la incorporación de herramientas innovadoras para potenciar la productividad y la comunicación interna y externa.</t>
  </si>
  <si>
    <t>Las diferentes áreas de la Universidad para el cumplimiento de sus labores diarias necesitan nuevos desarrollos o cambios sobre las aplicaciones existentes lo que conlleva a que la OAS invierta recursos considerables en la realización de estos proyectos.
Por otro lado temas regulatorios y de normativas o cambios en el entorno actual del país llevan también a la necesidad de llevar a cabo este tipo de proyectos de manera constante.
Desarrollar e implementar un plan integral para la modernización y mejora de los sistemas de información universitarios, asegurando que estén a la altura de una universidad acreditada de alta calidad, con planes claros, sistemas de información actualizados, interoperabilidad, y la integración de herramientas lowcode y no-code.</t>
  </si>
  <si>
    <t>Profesional-Desarrollador (6 desarrolladores)</t>
  </si>
  <si>
    <t>Instancias reservadas</t>
  </si>
  <si>
    <t>Mantenimiento</t>
  </si>
  <si>
    <t>Desarrollar e implementar un sistema de carnetización inteligente que actualice automáticamente el estado de vinculación de estudiantes, docentes y personal administrativo con la Universidad, mejorando la eficiencia en la gestión de acceso y la seguridad institucional.</t>
  </si>
  <si>
    <t>ERP fase 2</t>
  </si>
  <si>
    <t xml:space="preserve">Desarrollar e implementar una segunda fase del ERP que incluya la contratación y supervisión que integre las áreas de jurídica, almacén, contratación y supervisores. Este sistema generará alarmas, mantendrá información actualizada y se alineará con el ERP fase 1 y otras plataformas institucionales, mejorando la gestión de contratos y la centralización de información. Este proyecto se puede hacer con el proveedor del ERP Fase 1, por ende, el precio es referente.  
</t>
  </si>
  <si>
    <t>Desarrollar e implementar pasarelas de pago para la comercialización de productos de la universidad como comunicaciones, certificados, etc. que permita la venta directa de libros, así como herramientas para capturar y analizar métricas y estadísticas relevantes sobre las publicaciones, como citas, descargas, vistas y ventas.</t>
  </si>
  <si>
    <t>Software</t>
  </si>
  <si>
    <t>Profesional-Expertos en procesos (6 desarrolladores)</t>
  </si>
  <si>
    <t>Definir lineamientos de la Arquitectura Institucional</t>
  </si>
  <si>
    <t>Apoyar la implementación de proyectos desde las politicas y lineamientos que rigen por cada dominio dentro de la Arquitectura institucional (Estrategia de TI, Gobierno de TI, Informacion, sistemas de Información, servicios Tecnologicos  y Uso y Apropiación)</t>
  </si>
  <si>
    <t>Segun el Mintic la dirección de Tecnologías y Sistemas de la Información o quien haga sus veces debe identificar y definir las políticas y estándares que faciliten la gestión y la gobernabilidad de TI, por tal razon se debe hacer una validacion de los políticas, estandares y lineamientos que existen actualmente al interior de la Universidad, con el fin de alinearlas a las politicas establecidas por el marco del MinTic.
Así mismo, se debe contar con un proceso integrado entre las instituciones del sector que permita asegurar el cumplimiento y actualización de las políticas y estándares de TI. (MinTic)</t>
  </si>
  <si>
    <t xml:space="preserve">Permite que todad las dependencias de la Institucion tengan definidos politicas y lineamientos generales que aplican a toda la universidad en busca de un bien comun y unos objetivos que vayan con la mision y los retos de la Universidad. </t>
  </si>
  <si>
    <t>P07</t>
  </si>
  <si>
    <t>Adquisición, socialización y puesta en producción el proceso de transformación digital de la enseñanza como proceso de innovación propuesto por el equipo de Arquitectura Institucional y aprobado por el Comité Tecnico.</t>
  </si>
  <si>
    <t>Actualmente la Universidad no cuenta con procesos de transformación digital en los procesos Academicos  como la gestión y programación de horarios y espacios estudiantiles, mejora en los procesos relacionados conbiblioteca como gestión en las citaciones de publicaciones, proyectar trabajos de grado, actualización de la información de Inventarios y laboratorios procesos que formen una buena practica y mejore la gestión en los procesos misionales de la institución.</t>
  </si>
  <si>
    <t>La Universidad aspira a implementar un sólido proceso de transformación digital en los procesos académicos, centrándose en la gestión y programación de horarios y espacios estudiantiles, así como en la mejora de procesos relacionados con la biblioteca, como la gestión de citaciones de publicaciones, proyección de trabajos de grado y actualización de información en inventarios y laboratorios. La visión es establecer prácticas eficientes que fortalezcan la gestión de los procesos misionales de la institución.</t>
  </si>
  <si>
    <t>La implementación exitosa de esta transformación digital proporcionará beneficios significativos, incluyendo una mayor eficiencia en la gestión académica, optimización de recursos, acceso más rápido y efectivo a la información bibliotecaria, proyección eficaz de trabajos de grado, y una gestión más precisa de inventarios y laboratorios.</t>
  </si>
  <si>
    <t>El alcance abarca la definición de procesos en el mapa institucional (SIGUD) relacionados con la transformación digital en la enseñanza. Se contempla la adquisición e implementación de sistemas especializados para mejorar la gestión de horarios, procesos bibliotecarios, y la actualización de inventarios y laboratorios.</t>
  </si>
  <si>
    <t>El objetivo principal es establecer un marco sólido para la transformación digital que potencie los procesos académicos y bibliotecarios, mejorando así la calidad y eficiencia de los servicios ofrecidos por la institución.</t>
  </si>
  <si>
    <t>Digitalizar y modernizar los procesos de docencia mediante la virtualización de clases, la implementación de políticas para clases asistidas por TIC (Tecnologías de la Información y la Comunicación), y el fortalecimiento de la oferta de contenidos y apoyos en línea.
Esto incluye virtualizar las clases, ofrecer contenidos y apoyos en línea, implementar un campus virtual.</t>
  </si>
  <si>
    <t>Infraestructura de servidores</t>
  </si>
  <si>
    <t>Comunicación y movilización de las políticas</t>
  </si>
  <si>
    <t>Creación de contenidos digitales del piloto</t>
  </si>
  <si>
    <t xml:space="preserve">Modernizar y optimizar el Sistema de Gestión Académica (SGA) de la universidad para integrarlo con herramientas tecnológicas avanzadas, mejorar su funcionalidad y adaptarlo a las necesidades actuales y futuras de la institución.
Incluye Actualizar o teemplazar el SGA actual, integrarlo con Moodle (LMS) y el gestor documental, crear soporte de nuevos módulos como horarios y asignación de equipos, facilitar la creación de informes, sea flexible con la doble titulación, asegurar la internacionalización, alineado con el cumplimiento de normativas, </t>
  </si>
  <si>
    <t xml:space="preserve">Fomentar la integración de Tecnologías de la Información (TI) en los trabajos de grado y proyectos académicos, asegurando que las Facultades desarrollen proyectos relevantes que aborden las necesidades tecnológicas y mejoren el rendimiento académico. Integrar los proyectos de grado con necesidades tecnológicas de la Universidad y el mercado, apoyar la medición del rendimiento académico, identificación de tecnologías emergentes, entre otros. </t>
  </si>
  <si>
    <t>Actualizar y optimizar el sistema de gestión de la biblioteca para mejorar la eficiencia operativa y la experiencia del usuario mediante la automatización de servicios de préstamo y autodevolución, la implementación de un chatbot para consultas, y la modernización de los sistemas de información bibliográfica.</t>
  </si>
  <si>
    <t>Levantamiento, actualización, migración y registro de libros</t>
  </si>
  <si>
    <t>Identificación de oportunidades de mejora y adecuación para la optimización del sistema</t>
  </si>
  <si>
    <t>Actualización y mejora del sistema de gestión de la Biblioteca</t>
  </si>
  <si>
    <t>Contratación ChatBot</t>
  </si>
  <si>
    <t>Desarrollar e implementar un sistema de información unificado, denominado UNIRELINTER, para gestionar y monitorear los indicadores de la gestión integral de la interinstitucionalización e internacionalización en la Universidad Distrital Francisco José de Caldas (UDFJC). El sistema proporcionará datos y análisis en tres niveles: macro (institucional), meso (facultades) y micro (programas académicos).</t>
  </si>
  <si>
    <t>Desarrollo o adquisición del sistema UNIRELINTER</t>
  </si>
  <si>
    <t xml:space="preserve"> Universidad Distrital tiene como objetivo mejorar su infraestructura tecnológica para optimizar sus procesos académicos y administrativos. Se proponen los siguientes proyectos: Mejora y adquisición de equipos de cómputo, Centralización y actualización de licenciamiento, Hojas de vida de los equipos de cómputo, Mesa de ayuda única
Mejora en la infraestructura de telecomunicaciones</t>
  </si>
  <si>
    <t>Otro aspecto crítico en el que la Universidad Distrital enfrenta carencias es la Centralización y Actualización de Licenciamiento. La ausencia de un sistema centralizado para gestionar las licencias de software resulta en una falta de control y seguimiento sobre el uso adecuado y legal de programas informáticos. Esta situación no solo puede ocasionar problemas legales por el uso indebido de licencias, sino que también impide optimizar los costos asociados al software.
En cuanto al Registro y Gestión de Hojas de Vida de Equipos de Cómputo, la universidad enfrenta dificultades para seguir de manera eficiente el ciclo de vida de sus equipos. La falta de un sistema organizado para registrar información detallada sobre los equipos de cómputo dificulta la planificación de mantenimiento, reparaciones y renovaciones, lo que puede resultar en un uso ineficiente de los recursos y en la aparición de problemas técnicos recurrentes.
La Universidad Distrital también carece de una Mesa de Ayuda Única que sirva como punto centralizado de contacto para solicitar soporte técnico. La ausencia de este servicio puede generar demoras en la resolución de problemas tecnológicos, afectando la productividad y el bienestar de la comunidad universitaria en general.
Por último, la infraestructura de Telecomunicaciones de la universidad requiere mejoras significativas. La falta de actualización y expansión de la red de telecomunicaciones puede resultar en una conectividad deficiente y poco confiable, lo que impacta negativamente en la comunicación interna y externa, así como en el acceso a recursos digitales.
En resumen, la Universidad Distrital enfrenta desafíos importantes en su infraestructura tecnológica, lo que afecta su capacidad para ofrecer una educación de calidad y gestionar eficientemente sus recursos. Es esencial abordar estas carencias mediante la implementación de proyectos que mejoren la adquisición de equipos, la gestión de licenciamiento, el seguimiento de equipos, el soporte técnico y la infraestructura de telecomunicaciones.</t>
  </si>
  <si>
    <t>Infraestructura Tecnológica Moderna y Eficiente: Después de la implementación de los proyectos de mejora, la universidad contaría con una infraestructura tecnológica actualizada y eficiente, incluyendo equipos de cómputo modernos, licenciamiento de software centralizado y actualizado, así como una red de telecomunicaciones confiable y de alta velocidad.
Acceso Equitativo a Recursos Tecnológicos: Todos los estudiantes, docentes y personal administrativo tendrían acceso equitativo a recursos tecnológicos de calidad, lo que fomentaría la igualdad de oportunidades y el desarrollo académico y profesional de todos los miembros de la comunidad universitaria.
Eficiencia en la Gestión de Recursos: La centralización y actualización de licenciamiento, así como el registro y seguimiento de hojas de vida de equipos de cómputo, permitirían una gestión más eficiente de los recursos tecnológicos, optimizando costos y reduciendo el riesgo de uso indebido de software.
Mejora en la Experiencia del Usuario: La implementación de una mesa de ayuda única proporcionaría un punto centralizado de contacto para solicitar soporte técnico, lo que garantizaría una atención rápida y eficiente a las necesidades de la comunidad universitaria, mejorando así su experiencia general.
Comunicación y Colaboración Mejoradas: La mejora en la infraestructura de telecomunicaciones facilitaría la comunicación y colaboración entre estudiantes, docentes y personal administrativo, promoviendo un ambiente de trabajo y aprendizaje más colaborativo y eficiente.</t>
  </si>
  <si>
    <t>Mejora de la Experiencia del Usuario: La actualización de equipos de cómputo y la implementación de una mesa de ayuda única garantizarían una experiencia tecnológica más fluida y satisfactoria para estudiantes, docentes y personal administrativo, aumentando su productividad y bienestar en general.
Optimización de Recursos: La centralización y actualización de licenciamientos permitiría una gestión más eficiente de los recursos tecnológicos, optimizando costos y reduciendo el riesgo de uso indebido de software, lo que liberaría recursos financieros para otras iniciativas universitarias.
Incremento en la Productividad: Una infraestructura tecnológica moderna y eficiente, junto con un sistema de soporte técnico adecuado, aumentaría la productividad de la comunidad universitaria al reducir el tiempo dedicado a la resolución de problemas técnicos y mejorar el acceso a recursos digitales y herramientas colaborativas.
Mejora en la Calidad Académica: El acceso equitativo a recursos tecnológicos de calidad y la implementación de sistemas de gestión eficientes contribuirían a mejorar la calidad de la enseñanza y la investigación en la universidad, proporcionando a estudiantes y docentes las herramientas necesarias para alcanzar el éxito académico.
Fortalecimiento de la Imagen Institucional: La inversión en infraestructura tecnológica y la adopción de mejores prácticas de gestión posicionan a la Universidad Distrital como una institución moderna, innovadora y comprometida con la excelencia académica y el bienestar de su comunidad.
Mayor Competitividad: Una infraestructura tecnológica sólida y eficiente puede ayudar a la universidad a atraer y retener talento académico y estudiantil, así como a establecer alianzas estratégicas con otras institucione</t>
  </si>
  <si>
    <t xml:space="preserve">
El alcance del proyecto de mejora tecnológica en la Universidad Distrital se define como la implementación de iniciativas integrales para modernizar la infraestructura tecnológica, incluyendo la adquisición de equipos de cómputo actualizados, la centralización y actualización del licenciamiento de software, el establecimiento de un sistema de registro y gestión de equipos, la creación de una mesa de ayuda única y la mejora de la infraestructura de telecomunicaciones. El objetivo es optimizar la experiencia tecnológica de la comunidad universitaria, mejorar la eficiencia operativa y promover la excelencia académica a través de la utilización eficaz de recursos digitales y tecnológicos.</t>
  </si>
  <si>
    <t xml:space="preserve">
El objetivo del proyecto de mejora tecnológica en la Universidad Distrital es implementar soluciones integrales que modernicen la infraestructura tecnológica de la institución, permitiendo un acceso equitativo y eficiente a recursos digitales, optimizando la gestión de activos informáticos y mejorando la experiencia del usuario, con el fin de potenciar la excelencia académica y administrativa de la universidad.</t>
  </si>
  <si>
    <t xml:space="preserve">Adquirir y actualizar los equipos de cómputo necesarios para todas las áreas de la Universidad, asegurando que el personal cuente con las herramientas adecuadas para desempeñar sus labores de manera eficiente y efectiva.
Este proyecto busca reemplazar los equipos de cómputo obsoletos, hacer mantenimiento de aquellos que aún no están obsoletos, suplir las necesidades de los CPS. </t>
  </si>
  <si>
    <t>Repuestos para el mantenimiento</t>
  </si>
  <si>
    <t>Optimizar y centralizar la gestión de licencias de software en la Universidad, asegurando que todas las áreas cuenten con las herramientas necesarias para sus actividades, evitando gastos innecesarios y garantizando el soporte y la actualización continua de las aplicaciones utilizadas.
Hoy en día no hay una utilización óptima de licencias, por lo que hay algunas en desuso y podrían ser aprovechadas en otras dependencias. Se necesitan licenciar los programas como Adobe, Project, WinRAR, SIIGO</t>
  </si>
  <si>
    <t>100 Licencias Adobe reader</t>
  </si>
  <si>
    <t>50 Licencias Project</t>
  </si>
  <si>
    <t>300 Licencias Win RAR</t>
  </si>
  <si>
    <t>20 Licencias SIIGO</t>
  </si>
  <si>
    <t>Software de gestión de licencias</t>
  </si>
  <si>
    <t>Licenciamiento extra</t>
  </si>
  <si>
    <t>Profesional (5 personas)</t>
  </si>
  <si>
    <t>Equipos de red</t>
  </si>
  <si>
    <t>Optimización de la Infraestructura TI</t>
  </si>
  <si>
    <t xml:space="preserve">Garantizar que la Universidad cuente con una infraestructura tecnológica adecuada y actualizada para soportar todas sus operaciones y servicios, mejorando la capacidad y eficiencia de sus sistemas y equipos.
Actualizar equipos de radio y oficina, adquisición o ampliación de servidores para dependencias de la Universidad que lo requieran como Investigaciónes, publicaciones, comunicaciones, </t>
  </si>
  <si>
    <t>Ampliación y nuevos servidores</t>
  </si>
  <si>
    <t>Equipos de radio</t>
  </si>
  <si>
    <t>Mantenimiento al centro de Hiperconvergencia</t>
  </si>
  <si>
    <t>Herramientas de gestión, monitoreo y alerta</t>
  </si>
  <si>
    <t>Equipos de oficina</t>
  </si>
  <si>
    <t>P06</t>
  </si>
  <si>
    <t>El proyecto consiste en diseñar e implementar estrategias para promover el uso y la apropiación de herramientas tecnológicas en la Universidad Distrital. Esto incluye la creación de programas de capacitación y sensibilización, así como la introducción de un chatbot de preguntas frecuentes. El objetivo es mejorar la experiencia del usuario, fomentar la eficiencia operativa y fortalecer la cultura tecnológica en toda la comunidad universitaria. El alcance abarca desde la planificación y desarrollo de las estrategias hasta su integración en los procesos académicos y administrativos de la universidad, con el fin de contribuir al éxito global de la institución.</t>
  </si>
  <si>
    <t>Actualmente, en la Universidad Distrital no existen proyectos que aborden la creación e implementación de estrategias para el uso y apropiación de los resultados de sus iniciativas tecnológicas. Tampoco se han desarrollado programas específicos para fomentar la adopción y aprovechamiento de herramientas tecnológicas actuales, como Onedrive, ni la implementación de un chatbot de preguntas frecuentes relacionadas con el uso y apropiación de estas tecnologías.</t>
  </si>
  <si>
    <t xml:space="preserve"> Se esperaría que se implementen estrategias efectivas para el uso y apropiación de los resultados tecnológicos, facilitando a la comunidad universitaria el acceso y la comprensión de las herramientas disponibles, como Onedrive, y mejorando la experiencia del usuario a través de chatbots de preguntas frecuentes. Esto promovería una mayor eficiencia en los procesos académicos y administrativos, fomentando la innovación, el aprendizaje colaborativo y la excelencia en la investigación. Además, la universidad sería reconocida por su capacidad para adaptarse a los avances tecnológicos y por su compromiso con la mejora continua en todos los aspectos relacionados con la tecnología y la educación.</t>
  </si>
  <si>
    <t xml:space="preserve">
Mejora de la Experiencia del Usuario: Los usuarios experimentarían una mayor comodidad y eficiencia al utilizar herramientas tecnológicas, lo que mejoraría su satisfacción y productividad.
Optimización de Recursos: La implementación de estrategias efectivas para el uso de tecnología podría reducir la duplicación de esfuerzos y minimizar los tiempos de capacitación, lo que llevaría a una mejor utilización de los recursos disponibles.
Mayor Acceso y Disponibilidad: Las herramientas como Onedrive y los chatbots de preguntas frecuentes proporcionarían acceso rápido y fácil a información y recursos, promoviendo la colaboración y el intercambio de conocimientos.
Mejora en la Comunicación: Los chatbots de preguntas frecuentes podrían servir como una fuente rápida y confiable de información, mejorando la comunicación interna y externa dentro de la universidad.
Fomento de una Cultura Tecnológica: La implementación exitosa de estos proyectos promovería una cultura tecnológica positiva en la universidad, donde el uso efectivo de la tecnología se considera fundamental para el éxito académico y operativo.
Mejora en la Eficiencia Operativa: La automatización de respuestas a preguntas frecuentes mediante chatbots reduciría la carga de trabajo administrativo, permitiendo al personal enfocarse en tareas más estratégicas.</t>
  </si>
  <si>
    <t>El alcance de estos proyectos comprende la implementación de estrategias integrales para promover el uso y apropiación de herramientas tecnológicas en la Universidad Distrital, incluyendo la creación de programas de capacitación, el desarrollo de un chatbot de preguntas frecuentes y la integración de estas iniciativas en los procesos académicos y administrativos. El objetivo es mejorar la experiencia tecnológica de la comunidad universitaria, fomentar una cultura de innovación y eficiencia en el uso de la tecnología, y contribuir al éxito global de la institución.</t>
  </si>
  <si>
    <t>El objetivo de estos proyectos es impulsar el uso efectivo y la apropiación de herramientas tecnológicas en la Universidad Distrital, mediante la implementación de estrategias de capacitación y la introducción de un chatbot de preguntas frecuentes, con el fin de mejorar la experiencia del usuario, promover la eficiencia operativa y fortalecer la cultura tecnológica en toda la comunidad universitaria.</t>
  </si>
  <si>
    <t>Responsables</t>
  </si>
  <si>
    <t xml:space="preserve">Se identifica un desconocimiento generalizado de los esfuerzos y resultados de los proyectos de Arquitectura Institucional e iniciativas de las áreas gestoras TI a lo largo de las dependencias de la universidad y la comunidad universitaria. Esto genera un persepción equivocada sobre la gestión de TI, ralentiza la ejecución de nuevos proyectos de inversión, no visibiliza las victorias tempranas de todos los proyectos de TI, y se extrapolan los beneficios de estas iniciativas a muy pocas dependencias beneficiarias.	</t>
  </si>
  <si>
    <t>Todo tecnología</t>
  </si>
  <si>
    <t>One drive, Chatbot de uso de herramientas</t>
  </si>
  <si>
    <t>12 Meses</t>
  </si>
  <si>
    <t>Estos valores se incluyen en la fase anterior por lo que su valor final es $1,840,843,942</t>
  </si>
  <si>
    <t>Modelo de Gobierno de Datos institucional</t>
  </si>
  <si>
    <t>El proyecto consiste en diseñar e implementar una fábrica de analítica de datos que provea datos de calidad y pertinentes para la construcción de modelos de análisis (descriptivos, diagnósticos y predictivos) a los usuarios de forma semi-automatizada, con el fin de apoyar la toma de decisiones de la Universidad. Además, se define, diseña e implementa el modelo de privacidad y seguridad de la información de la Universidad Distrital, estableciendo la función de Gobierno de datos institucional, activando su estructura y modelo de operación, formalizando roles y habilitando al equipo involucrado a través del fortalecimiento de habilidades y conocimientos. Asimismo, se desarrolla un programa de Datos Maestros y de Referencia anticipado a las necesidades del negocio y disponible cuando sea necesario, generando metadatos con información de los datos físicos, de procesos técnicos y de negocio, reglas de negocio y restricciones, y estructuras lógicas y físicas de datos. Se definen procesos de planeación, implementación y control para proveer datos que apoyen la toma de decisiones y a los trabajadores del conocimiento relacionados con la generación de reportes, consultas y análisis. Se implementan los lineamientos del Marco de Referencia de AE para la Gestión de TI, relacionados con el ciclo de vida del dato propuesto por MinTIC, y se crea la arquitectura de datos de todos los dominios priorizados, así como se diseña, implementa e institucionaliza la definición de la Arquitectura de Datos para la UDFJC. Este proyecto busca planificar, diseñar y desarrollar soluciones para la integración e interoperabilidad de datos, reduciendo costos y esfuerzos para el intercambio de información.</t>
  </si>
  <si>
    <t>La situación actual en la Universidad Distrital se caracteriza por la implementación en curso de una bodega de datos, aunque aún en una etapa inicial. Esta bodega recopila y procesa información de diversos sistemas, tras un proceso de limpieza de datos. Sin embargo, el objetivo es expandir este proyecto hacia la creación de una fábrica de datos que integre información adicional de diversas fuentes, como gestión documental y redes sociales. La universidad carece de una política de seguridad y privacidad de la información alineada con estándares, lo que implica una falta de gestión de riesgos y de identificación de activos de información cruciales. Esta falta de estructura afecta la accesibilidad y fiabilidad de los datos necesarios para la toma de decisiones. Además, la institución enfrenta deficiencias en la gobernabilidad y gestión de la información, así como la falta de definición de fuentes confiables para decisiones y de responsables de estas fuentes. La ausencia de lineamientos generales para el ciclo de vida de la información y la carencia de estándares unificados para el diseño de datos resaltan la necesidad de unificar criterios y repositorios. Esta situación puede llevar a decisiones estratégicas erróneas y afectar la reputación de la universidad. Además, la falta de una estrategia de interoperabilidad establecida limita su integración con otras entidades del sector.</t>
  </si>
  <si>
    <t>La implementación de estos proyectos conduciría a una transformación significativa en la Universidad Distrital, creando una situación deseada donde la institución cuenta con una infraestructura sólida y eficiente para la gestión de datos. Una fábrica de analítica de datos bien establecida permitiría una toma de decisiones ágil y fundamentada en información precisa y actualizada. El diseño e implementación de un modelo de privacidad y seguridad de la información garantizaría la protección de los datos sensibles, generando confianza tanto dentro como fuera de la institución. El desarrollo de políticas, estándares y procesos de gobierno de datos proporcionaría una estructura organizativa clara y eficaz para la gestión integral de la información, garantizando su calidad, integridad y disponibilidad. La implementación de programas de calidad de datos, gestión de metadatos y fortalecimiento de Business Intelligence e Inteligencia Artificial permitiría una utilización óptima de los recursos y una mejora continua en la toma de decisiones y en la eficiencia operativa. Además, la gestión adecuada del ciclo de vida, la arquitectura, el modelado, el diseño, la integración y la interoperabilidad de los datos aseguraría una gestión eficiente y efectiva de la información en toda la institución, promoviendo la colaboración, la innovación y el éxito académico y administrativo. En resumen, la situación deseada tras la implementación de estos proyectos sería una universidad moderna, ágil y centrada en datos, capaz de adaptarse rápidamente a los cambios y de mantener su competitividad en un entorno digital en constante evolución.</t>
  </si>
  <si>
    <t>Toma de decisiones informadas: La disponibilidad de una fábrica de analítica de datos permitiría a la universidad basar sus decisiones en información precisa y actualizada, lo que mejorarla la eficacia y eficiencia de las estrategias institucionales.
Seguridad y privacidad de la información: El diseño e implementación de un modelo de privacidad y seguridad de la información aseguraría la protección de los datos sensibles, fortaleciendo la confianza tanto dentro como fuera de la institución.
Eficiencia operativa: El establecimiento de políticas, estándares y procesos de gobierno de datos optimizaría la gestión integral de la información, mejorando su calidad, integridad y disponibilidad, y reduciendo los riesgos asociados a su uso.
Mejora de la calidad de los datos: La implementación de programas de calidad de datos y gestión de metadatos garantizaría la consistencia y fiabilidad de la información, lo que facilitaría la toma de decisiones precisas y efectivas.
Optimización de recursos: El fortalecimiento de Business Intelligence e Inteligencia Artificial permitiría una mejor utilización de los recursos disponibles, aumentando la eficiencia operativa y promoviendo la innovación en la universidad.
Gestión integral de la información: La implementación de prácticas adecuadas para la gestión del ciclo de vida, la arquitectura, el modelado, el diseño, la integración y la interoperabilidad de los datos aseguraría una gestión eficiente y efectiva de la información en toda la institución.</t>
  </si>
  <si>
    <t>Establecer una infraestructura sólida para la gestión de datos, abarcando desde la creación de una fábrica de analítica de datos hasta el diseño e implementación de un modelo integral de privacidad y seguridad de la información.
Desarrollar e implementar políticas, estándares y procesos de gobierno de datos para garantizar la calidad, integridad y disponibilidad de la información en toda la institución.
Implementar programas específicos para mejorar la calidad de los datos, gestionar metadatos y fortalecer las capacidades de Business Intelligence e Inteligencia Artificial.
Establecer prácticas adecuadas para la gestión del ciclo de vida, la arquitectura, el modelado, el diseño, la integración y la interoperabilidad de los datos.
Capacitar al personal involucrado en la gestión de datos y asegurar la adopción efectiva de los nuevos procesos y tecnologías.
Evaluar continuamente el desempeño de los proyectos y realizar ajustes según sea necesario para garantizar su efectividad y relevancia a lo largo del tiempo.</t>
  </si>
  <si>
    <t>El objetivo de estos proyectos es transformar la gestión de datos en la Universidad Distrital mediante la implementación de una infraestructura robusta y eficiente, así como el establecimiento de políticas, procesos y prácticas que aseguren la calidad, integridad y disponibilidad de la información. Esto incluye la creación de una fábrica de analítica de datos, la implementación de un modelo integral de privacidad y seguridad de la información, el fortalecimiento del gobierno de datos, la mejora de la calidad de los datos, y la optimización del ciclo de vida, la arquitectura, el modelado y la integración de datos. El objetivo final es mejorar la toma de decisiones, aumentar la eficiencia operativa y promover la innovación en la universidad mediante el uso efectivo de los datos como un activo estratégico.</t>
  </si>
  <si>
    <t xml:space="preserve">Actualmente la OAS esta implementando una bodega de datos. A la Bodega se estan cargando los datos de los diferentes sistemas de información, despues de un proceso de limpieza y depuración de datos. La idea es complementar este primer esfuerzo para convertirlo en una fabrica de datos que integre datos de los sistemas de información, asi como otras fuentes como: Gestion Documental, redes sociales entre otros.	</t>
  </si>
  <si>
    <t>32 MESES</t>
  </si>
  <si>
    <t>Infraestrctura en Nube para la fabrica de datos</t>
  </si>
  <si>
    <t>Dos mil dolares mensuales</t>
  </si>
  <si>
    <t xml:space="preserve">Diseño e implementación del Modelo de privacidad y seguridad de la información MSPI	</t>
  </si>
  <si>
    <t xml:space="preserve">Actualmente la universidad no cuenta con una política de seguridad y privacidad de la información alineada a las buenas prácticas, ni tiene identificados ni gestionados los riesgos de seguridad de la misma para mitigar eventuales amenazas. Por otro lado el no tener identificados los activos de información principales de la universidad, ni definidos unos responsables, lleva a no contar con acceso, disponibilidad ni confiabilidad de la información clave para la toma de decisiones.	</t>
  </si>
  <si>
    <t>36 MESES</t>
  </si>
  <si>
    <t xml:space="preserve">No existe una gobernabilidad de los datos y Gestion de la informacion.	</t>
  </si>
  <si>
    <t>2 MESES</t>
  </si>
  <si>
    <t>3 MESES</t>
  </si>
  <si>
    <t xml:space="preserve">No existe una gobernabilidad de los datos y Gestion de la informacion, ni estan definidas las fuentes unicas confiables para la toma de decisiones, ni tampoco los responsables directos de dichas fuentes de información.	</t>
  </si>
  <si>
    <t>40 MESES</t>
  </si>
  <si>
    <t xml:space="preserve">Datos Maestros y de Referencia	</t>
  </si>
  <si>
    <t>8 MESES</t>
  </si>
  <si>
    <t xml:space="preserve">Gestion de Metadatos	</t>
  </si>
  <si>
    <t>4 MESES</t>
  </si>
  <si>
    <t xml:space="preserve">Fortalecimiento de BI e Inteligencia Artificial	</t>
  </si>
  <si>
    <t>27 MESES</t>
  </si>
  <si>
    <t xml:space="preserve">Gestión del ciclo de vida de los datos	</t>
  </si>
  <si>
    <t xml:space="preserve">En la institución no existen lineamientos  generales para  de gestión del ciclo de vida de la informacion y si llegase a existir estos estan establecidos especificamente por cada area, no hay unificacion para toda la institucion.	</t>
  </si>
  <si>
    <t>18 MESES</t>
  </si>
  <si>
    <t xml:space="preserve">Gestión de la Arquitectura de los datos	</t>
  </si>
  <si>
    <t xml:space="preserve">Según el análisis del modelo de madurez, se identificó la necesidad de definir los estándares y métodos para unificar los criterios de diseño de los datos en la institución. Este proyecto se encamina hacia el entendimiento de las bases y repositorios actuales, los proyectos de la dirección de TI y la definición y unificación de estos estándares, se propone las siguientes actividades.	</t>
  </si>
  <si>
    <t>9 MESES</t>
  </si>
  <si>
    <t>talento humano (Director del proyecto, ingeniero especializado, ingeniero de sistemas) costo anual</t>
  </si>
  <si>
    <t>Tecnologia (Licencias de software y herramientas de diseño, Suscripción y mantenimiento anual, computadores)</t>
  </si>
  <si>
    <t>infraestructura (Servicios de nube (almacenamiento y procesamiento) * tener encuenta valor del dolar</t>
  </si>
  <si>
    <t>contigenciza (10%)</t>
  </si>
  <si>
    <t xml:space="preserve">Gestión del modelado y diseño de datos	</t>
  </si>
  <si>
    <t xml:space="preserve">la mala calidad en los datos implica que se pueden tomar decisiones estratégicas no acertadas ya que la decisión se ha tomado en base a unos datos base incorrectos, o puede provocar un deterioro en la imagen de la Instituciòn.
</t>
  </si>
  <si>
    <t>$800.000.000</t>
  </si>
  <si>
    <t>10 MESES</t>
  </si>
  <si>
    <t>Levantar catálogo de componentes de información UD</t>
  </si>
  <si>
    <t>5 MESES</t>
  </si>
  <si>
    <t>Modelo de Gobierno de Datos Institucional</t>
  </si>
  <si>
    <t>P08</t>
  </si>
  <si>
    <t>Apoyar la gestión del cambio desde y hacia la oficina de extensión y proyección social, optimizando los distintos procesos con las herramientas tecnológicas acorde a la madurez de la oficina y de la Universidad.</t>
  </si>
  <si>
    <t>Oficina de extensión</t>
  </si>
  <si>
    <t xml:space="preserve">Actualmente la Oficina de extensión tiene un nivel de madurez diferente a la Universidad, teniendo su propio marco de procesos y herramientas de gestión, las cuales deberían tneer algún tipo de comunicación. </t>
  </si>
  <si>
    <t xml:space="preserve">Unificar y equilibrar los diferentes procesos administrativos entre la Oficina de extensión y la universidad. </t>
  </si>
  <si>
    <t>Asegurar la calidad de datos entre ambos centros de costos. 
Extender las buenas practicas de la oficina de extensión a las dependencias adminsitrativas de la Universidad. 
Mejorar los procesos administrativos de la oficina de extensión</t>
  </si>
  <si>
    <t>Los procesos adminsitrativos de la oficina de extensión</t>
  </si>
  <si>
    <t>Mejorar y unificar los procesos adminsitrativos de la Oficina de Extensión</t>
  </si>
  <si>
    <t>TRANSFORMACION DIGITAL UNIVERSIDAD DISTRITAL PETI
MAPA DE RUTA DE PROYECTOS 2021-2024</t>
  </si>
  <si>
    <t> </t>
  </si>
  <si>
    <t>Involucrados</t>
  </si>
  <si>
    <t>Actualmente, muchos miembros de la universidad tienen un nivel básico de comprensión de datos, lo que limita su capacidad para tomar decisiones informadas basadas en datos. Existe una falta de uniformidad en el conocimiento y el uso de herramientas de análisis de datos, lo que lleva a ineficiencias y errores en la interpretación de los datos.</t>
  </si>
  <si>
    <t>Causas</t>
  </si>
  <si>
    <t>* Falta de formación adecuada en habilidades de datos.
* Dependencia excesiva de ciertos individuos para el análisis de datos.
* Falta de recursos educativos y programas de capacitación continua.</t>
  </si>
  <si>
    <t>Una comunidad universitaria que comprende y utiliza datos de manera efectiva, capaz de interpretar y analizar datos para apoyar la toma de decisiones informadas. Todos los miembros de la universidad tendrán acceso a recursos educativos y formación continua en habilidades de datos.</t>
  </si>
  <si>
    <t>* Mejor toma de decisiones basadas en datos en todos los niveles de la universidad.
* Incremento en la eficiencia y precisión en el manejo de datos académicos y administrativos.
* Reducción de la dependencia de individuos específicos para el análisis de datos.
* Fomento de una cultura universitaria centrada en datos.</t>
  </si>
  <si>
    <t>Objetivos</t>
  </si>
  <si>
    <t xml:space="preserve">Capacitar a todos los miembros de la comunidad universitaria en habilidades esenciales de datos, mejorando así la toma de decisiones basada en datos en todos los niveles. </t>
  </si>
  <si>
    <t>* Capacitar al 100% del personal académico y administrativo en habilidades básicas de datos.
* Ofrecer talleres y cursos de alfabetización de datos para estudiantes.
* Desarrollar y distribuir recursos educativos sobre análisis de datos.
* Implementar un programa de formación continua en alfabetización de datos.</t>
  </si>
  <si>
    <t>Riesgos</t>
  </si>
  <si>
    <t>% del riesgo</t>
  </si>
  <si>
    <t>Resistencia al cambio por parte del personal y estudiantes.</t>
  </si>
  <si>
    <t>Falta de recursos suficientes para implementar el programa de formación.</t>
  </si>
  <si>
    <t>Dificultad en la medición del impacto de la capacitación en las decisiones diarias.</t>
  </si>
  <si>
    <t>Fases</t>
  </si>
  <si>
    <t>Fase 1: Planificación y Análisis
Duración: 1-2 meses
Actividades:
Identificación de necesidades y brechas de habilidades en la universidad.
Definición de objetivos y metas del proyecto.
Desarrollo de un plan de proyecto detallado.
Identificación de los recursos necesarios.
Evaluación de los riesgos y desarrollo de estrategias de mitigación.</t>
  </si>
  <si>
    <t>Fase 2: Desarrollo de Materiales y Recursos
Duración: 2-3 meses
Actividades:
Creación de contenido educativo y recursos didácticos.
Desarrollo de materiales de formación, incluyendo guías, tutoriales y presentaciones.
Selección de plataformas y herramientas tecnológicas para la formación.</t>
  </si>
  <si>
    <t>Fase 3: Formación de Formadores
Duración: 1 mes
Actividades:
Capacitación de formadores internos y externos.
Realización de talleres y sesiones de práctica para los formadores.
Evaluación y certificación de formadores.</t>
  </si>
  <si>
    <t>Fase 4: Implementación del Programa de Formación
Duración: 6-12 meses
Actividades:
Ejecución de cursos y talleres para profesores, personal administrativo y estudiantes.
Seguimiento y evaluación continua de la participación y el progreso de los participantes.
Ajustes y mejoras en el programa basado en retroalimentación.</t>
  </si>
  <si>
    <t>Fase 5: Evaluación y Mejora Continua
Duración: Continuo
Actividades:
Evaluación del impacto del programa en la toma de decisiones basadas en datos.
Recopilación de feedback de los participantes.
Revisión y actualización de materiales y recursos educativos.
Implementación de un programa de formación continua.</t>
  </si>
  <si>
    <t>Recursos</t>
  </si>
  <si>
    <t>Talento humano</t>
  </si>
  <si>
    <t>Cantidad</t>
  </si>
  <si>
    <t>% margen error</t>
  </si>
  <si>
    <t>Continuo</t>
  </si>
  <si>
    <t>uso y apropiación</t>
  </si>
  <si>
    <t>P04, P06</t>
  </si>
  <si>
    <t>Jhon</t>
  </si>
  <si>
    <t>P07, P06, P09, P03</t>
  </si>
  <si>
    <t>Dey</t>
  </si>
  <si>
    <t>Transformación</t>
  </si>
  <si>
    <t>P02, P03, P01, P05, P08</t>
  </si>
  <si>
    <t xml:space="preserve">seguridad </t>
  </si>
  <si>
    <t>Nueva</t>
  </si>
  <si>
    <t>Rol</t>
  </si>
  <si>
    <t>Honorario</t>
  </si>
  <si>
    <t>ingeniero</t>
  </si>
  <si>
    <t>tecnico</t>
  </si>
  <si>
    <t>Asistencial</t>
  </si>
  <si>
    <t>asesor</t>
  </si>
  <si>
    <t>Instancia</t>
  </si>
  <si>
    <t xml:space="preserve">Proyecto de Ciberseguridad, Ethical Hacking e Ingeniería social </t>
  </si>
  <si>
    <t>Fase 2029</t>
  </si>
  <si>
    <t>60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</si>
</sst>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 #,##0;[Red]\-&quot;$&quot;\ #,##0"/>
    <numFmt numFmtId="8" formatCode="&quot;$&quot;\ #,##0.00;[Red]\-&quot;$&quot;\ #,##0.00"/>
    <numFmt numFmtId="42" formatCode="_-&quot;$&quot;\ * #,##0_-;\-&quot;$&quot;\ * #,##0_-;_-&quot;$&quot;\ * &quot;-&quot;_-;_-@_-"/>
    <numFmt numFmtId="41" formatCode="_-* #,##0_-;\-* #,##0_-;_-* &quot;-&quot;_-;_-@_-"/>
    <numFmt numFmtId="164" formatCode="&quot;$&quot;#,##0;[Red]\-&quot;$&quot;#,##0"/>
    <numFmt numFmtId="165" formatCode="_-&quot;$&quot;* #,##0.00_-;\-&quot;$&quot;* #,##0.00_-;_-&quot;$&quot;* &quot;-&quot;??_-;_-@_-"/>
    <numFmt numFmtId="166" formatCode="_-&quot;$&quot;* #,##0_-;\-&quot;$&quot;* #,##0_-;_-&quot;$&quot;* &quot;-&quot;??_-;_-@_-"/>
    <numFmt numFmtId="167" formatCode="_-[$$-409]* #,##0.00_ ;_-[$$-409]* \-#,##0.00\ ;_-[$$-409]* &quot;-&quot;??_ ;_-@_ "/>
    <numFmt numFmtId="168" formatCode="[$$-240A]\ #,##0"/>
    <numFmt numFmtId="169" formatCode="&quot;$&quot;#,##0"/>
    <numFmt numFmtId="170" formatCode="_-[$$-409]* #,##0_ ;_-[$$-409]* \-#,##0\ ;_-[$$-409]* &quot;-&quot;??_ ;_-@_ "/>
  </numFmts>
  <fonts count="51">
    <font>
      <sz val="10"/>
      <color rgb="FF000000"/>
      <name val="Arial"/>
    </font>
    <font>
      <b/>
      <sz val="9"/>
      <color rgb="FF0B5394"/>
      <name val="Montserrat"/>
    </font>
    <font>
      <sz val="9"/>
      <color rgb="FF000000"/>
      <name val="Montserrat"/>
    </font>
    <font>
      <sz val="9"/>
      <name val="Montserrat"/>
    </font>
    <font>
      <sz val="9"/>
      <color rgb="FFFFFFFF"/>
      <name val="Montserrat"/>
    </font>
    <font>
      <sz val="10"/>
      <name val="Arial"/>
      <family val="2"/>
    </font>
    <font>
      <sz val="9"/>
      <color rgb="FF0B5394"/>
      <name val="Montserrat"/>
    </font>
    <font>
      <b/>
      <sz val="9"/>
      <color rgb="FF434343"/>
      <name val="Montserrat"/>
    </font>
    <font>
      <sz val="9"/>
      <color rgb="FF434343"/>
      <name val="Montserrat"/>
    </font>
    <font>
      <b/>
      <sz val="9"/>
      <color rgb="FF666699"/>
      <name val="Montserrat"/>
    </font>
    <font>
      <sz val="9"/>
      <color rgb="FF999999"/>
      <name val="Montserrat"/>
    </font>
    <font>
      <b/>
      <sz val="9"/>
      <color rgb="FF000000"/>
      <name val="Montserrat"/>
    </font>
    <font>
      <b/>
      <sz val="9"/>
      <color rgb="FFFFFFFF"/>
      <name val="Montserrat"/>
    </font>
    <font>
      <b/>
      <sz val="8"/>
      <color rgb="FF000000"/>
      <name val="Montserrat"/>
    </font>
    <font>
      <b/>
      <sz val="8"/>
      <color rgb="FFCCCCCC"/>
      <name val="Montserrat"/>
    </font>
    <font>
      <sz val="8"/>
      <color rgb="FF000000"/>
      <name val="Montserrat"/>
    </font>
    <font>
      <sz val="8"/>
      <color rgb="FF351C75"/>
      <name val="Montserrat"/>
    </font>
    <font>
      <sz val="10"/>
      <color rgb="FF000000"/>
      <name val="Arial"/>
      <family val="2"/>
    </font>
    <font>
      <sz val="10"/>
      <color theme="1"/>
      <name val="Arial"/>
      <family val="2"/>
    </font>
    <font>
      <b/>
      <sz val="9"/>
      <color theme="1"/>
      <name val="Montserrat"/>
    </font>
    <font>
      <sz val="9"/>
      <color theme="1"/>
      <name val="Montserrat"/>
    </font>
    <font>
      <b/>
      <sz val="9"/>
      <color theme="5" tint="0.79998168889431442"/>
      <name val="Montserrat"/>
    </font>
    <font>
      <b/>
      <sz val="9"/>
      <color theme="7" tint="0.79998168889431442"/>
      <name val="Montserrat"/>
    </font>
    <font>
      <sz val="10"/>
      <color theme="7" tint="0.79998168889431442"/>
      <name val="Arial"/>
      <family val="2"/>
    </font>
    <font>
      <sz val="9"/>
      <color rgb="FFF7DCE5"/>
      <name val="Montserrat"/>
    </font>
    <font>
      <b/>
      <sz val="9"/>
      <color theme="0" tint="-4.9989318521683403E-2"/>
      <name val="Montserrat"/>
    </font>
    <font>
      <b/>
      <sz val="9"/>
      <color rgb="FFD7FCF8"/>
      <name val="Montserrat"/>
    </font>
    <font>
      <b/>
      <sz val="9"/>
      <color theme="4" tint="0.79998168889431442"/>
      <name val="Montserrat"/>
    </font>
    <font>
      <b/>
      <sz val="9"/>
      <color theme="9" tint="0.79998168889431442"/>
      <name val="Montserrat"/>
    </font>
    <font>
      <b/>
      <sz val="9"/>
      <color rgb="FFFBD7FC"/>
      <name val="Montserrat"/>
    </font>
    <font>
      <sz val="26"/>
      <color theme="1"/>
      <name val="Arial"/>
      <family val="2"/>
    </font>
    <font>
      <b/>
      <sz val="18"/>
      <color theme="1"/>
      <name val="Arial"/>
      <family val="2"/>
    </font>
    <font>
      <sz val="11"/>
      <color theme="1"/>
      <name val="Arial"/>
      <family val="2"/>
    </font>
    <font>
      <b/>
      <sz val="12"/>
      <color theme="1"/>
      <name val="Arial"/>
      <family val="2"/>
    </font>
    <font>
      <b/>
      <sz val="12"/>
      <color theme="0"/>
      <name val="Arial"/>
      <family val="2"/>
    </font>
    <font>
      <sz val="11"/>
      <name val="Calibri"/>
      <family val="2"/>
    </font>
    <font>
      <sz val="10"/>
      <color theme="1"/>
      <name val="Calibri"/>
      <family val="2"/>
      <scheme val="minor"/>
    </font>
    <font>
      <sz val="11"/>
      <color theme="1"/>
      <name val="Calibri"/>
      <family val="2"/>
    </font>
    <font>
      <sz val="11"/>
      <color rgb="FF000000"/>
      <name val="Calibri"/>
      <family val="2"/>
    </font>
    <font>
      <b/>
      <sz val="10"/>
      <color rgb="FF000000"/>
      <name val="Arial"/>
      <family val="2"/>
    </font>
    <font>
      <b/>
      <sz val="10"/>
      <color theme="1"/>
      <name val="Arial"/>
      <family val="2"/>
    </font>
    <font>
      <b/>
      <sz val="12"/>
      <color rgb="FFFFFFFF"/>
      <name val="Arial"/>
      <family val="2"/>
    </font>
    <font>
      <b/>
      <sz val="12"/>
      <color rgb="FF000000"/>
      <name val="Arial"/>
      <family val="2"/>
    </font>
    <font>
      <sz val="12"/>
      <color rgb="FF000000"/>
      <name val="Arial"/>
      <family val="2"/>
    </font>
    <font>
      <sz val="10"/>
      <color rgb="FF000000"/>
      <name val="Arial"/>
      <family val="2"/>
    </font>
    <font>
      <sz val="11"/>
      <color rgb="FF242424"/>
      <name val="Aptos Narrow"/>
      <family val="2"/>
    </font>
    <font>
      <b/>
      <sz val="9"/>
      <color rgb="FFFCE4D6"/>
      <name val="Montserrat"/>
    </font>
    <font>
      <b/>
      <sz val="9"/>
      <color rgb="FFFFF2CC"/>
      <name val="Montserrat"/>
    </font>
    <font>
      <u/>
      <sz val="10"/>
      <color theme="1"/>
      <name val="Arial"/>
      <family val="2"/>
    </font>
    <font>
      <b/>
      <sz val="11"/>
      <color rgb="FF000000"/>
      <name val="Arial"/>
      <family val="2"/>
    </font>
    <font>
      <sz val="10"/>
      <color rgb="FF000000"/>
      <name val="Arial"/>
    </font>
  </fonts>
  <fills count="35">
    <fill>
      <patternFill patternType="none"/>
    </fill>
    <fill>
      <patternFill patternType="gray125"/>
    </fill>
    <fill>
      <patternFill patternType="solid">
        <fgColor rgb="FFFFFFFF"/>
        <bgColor rgb="FFFFFFFF"/>
      </patternFill>
    </fill>
    <fill>
      <patternFill patternType="solid">
        <fgColor rgb="FFEFEFEF"/>
        <bgColor rgb="FFEFEFEF"/>
      </patternFill>
    </fill>
    <fill>
      <patternFill patternType="solid">
        <fgColor rgb="FF20124D"/>
        <bgColor rgb="FF20124D"/>
      </patternFill>
    </fill>
    <fill>
      <patternFill patternType="solid">
        <fgColor rgb="FF2F75B5"/>
        <bgColor rgb="FF2F75B5"/>
      </patternFill>
    </fill>
    <fill>
      <patternFill patternType="solid">
        <fgColor rgb="FF666699"/>
        <bgColor rgb="FF666699"/>
      </patternFill>
    </fill>
    <fill>
      <patternFill patternType="solid">
        <fgColor rgb="FFD9D9D9"/>
        <bgColor rgb="FFD9D9D9"/>
      </patternFill>
    </fill>
    <fill>
      <patternFill patternType="solid">
        <fgColor theme="2"/>
        <bgColor indexed="64"/>
      </patternFill>
    </fill>
    <fill>
      <patternFill patternType="solid">
        <fgColor theme="2"/>
        <bgColor rgb="FFD9D9D9"/>
      </patternFill>
    </fill>
    <fill>
      <patternFill patternType="solid">
        <fgColor rgb="FFFF9797"/>
        <bgColor indexed="64"/>
      </patternFill>
    </fill>
    <fill>
      <patternFill patternType="solid">
        <fgColor theme="5" tint="0.79998168889431442"/>
        <bgColor rgb="FF666699"/>
      </patternFill>
    </fill>
    <fill>
      <patternFill patternType="solid">
        <fgColor theme="5" tint="0.79998168889431442"/>
        <bgColor indexed="64"/>
      </patternFill>
    </fill>
    <fill>
      <patternFill patternType="solid">
        <fgColor rgb="FFFFFF00"/>
        <bgColor rgb="FF666699"/>
      </patternFill>
    </fill>
    <fill>
      <patternFill patternType="solid">
        <fgColor rgb="FF00B050"/>
        <bgColor rgb="FF666699"/>
      </patternFill>
    </fill>
    <fill>
      <patternFill patternType="solid">
        <fgColor theme="6" tint="0.79998168889431442"/>
        <bgColor indexed="64"/>
      </patternFill>
    </fill>
    <fill>
      <patternFill patternType="solid">
        <fgColor rgb="FFFCE4D6"/>
        <bgColor rgb="FF000000"/>
      </patternFill>
    </fill>
    <fill>
      <patternFill patternType="solid">
        <fgColor rgb="FFFCE4D6"/>
        <bgColor rgb="FF666699"/>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7FCF8"/>
        <bgColor indexed="64"/>
      </patternFill>
    </fill>
    <fill>
      <patternFill patternType="solid">
        <fgColor rgb="FFFBD7FC"/>
        <bgColor indexed="64"/>
      </patternFill>
    </fill>
    <fill>
      <patternFill patternType="solid">
        <fgColor rgb="FFF7DCE5"/>
        <bgColor indexed="64"/>
      </patternFill>
    </fill>
    <fill>
      <patternFill patternType="solid">
        <fgColor theme="4" tint="0.79998168889431442"/>
        <bgColor indexed="64"/>
      </patternFill>
    </fill>
    <fill>
      <patternFill patternType="solid">
        <fgColor rgb="FF2F5496"/>
        <bgColor rgb="FF2F5496"/>
      </patternFill>
    </fill>
    <fill>
      <patternFill patternType="solid">
        <fgColor rgb="FFB4C6E7"/>
        <bgColor rgb="FFB4C6E7"/>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rgb="FFFFF2CC"/>
        <bgColor rgb="FF000000"/>
      </patternFill>
    </fill>
    <fill>
      <patternFill patternType="solid">
        <fgColor rgb="FFF7DCE5"/>
        <bgColor rgb="FF000000"/>
      </patternFill>
    </fill>
    <fill>
      <patternFill patternType="solid">
        <fgColor theme="9" tint="0.79998168889431442"/>
        <bgColor rgb="FF000000"/>
      </patternFill>
    </fill>
    <fill>
      <patternFill patternType="solid">
        <fgColor theme="0"/>
        <bgColor indexed="64"/>
      </patternFill>
    </fill>
  </fills>
  <borders count="69">
    <border>
      <left/>
      <right/>
      <top/>
      <bottom/>
      <diagonal/>
    </border>
    <border>
      <left style="thin">
        <color rgb="FFB7B7B7"/>
      </left>
      <right/>
      <top style="thin">
        <color rgb="FFB7B7B7"/>
      </top>
      <bottom style="thin">
        <color rgb="FFB7B7B7"/>
      </bottom>
      <diagonal/>
    </border>
    <border>
      <left/>
      <right/>
      <top style="thin">
        <color rgb="FFB7B7B7"/>
      </top>
      <bottom style="thin">
        <color rgb="FFB7B7B7"/>
      </bottom>
      <diagonal/>
    </border>
    <border>
      <left/>
      <right style="thin">
        <color rgb="FFB7B7B7"/>
      </right>
      <top style="thin">
        <color rgb="FFB7B7B7"/>
      </top>
      <bottom style="thin">
        <color rgb="FFB7B7B7"/>
      </bottom>
      <diagonal/>
    </border>
    <border>
      <left style="thin">
        <color rgb="FFB7B7B7"/>
      </left>
      <right/>
      <top/>
      <bottom/>
      <diagonal/>
    </border>
    <border>
      <left/>
      <right/>
      <top/>
      <bottom style="thin">
        <color rgb="FFB7B7B7"/>
      </bottom>
      <diagonal/>
    </border>
    <border>
      <left/>
      <right/>
      <top/>
      <bottom style="thick">
        <color rgb="FF0B5394"/>
      </bottom>
      <diagonal/>
    </border>
    <border>
      <left/>
      <right/>
      <top/>
      <bottom style="thin">
        <color rgb="FFD9D9D9"/>
      </bottom>
      <diagonal/>
    </border>
    <border>
      <left style="medium">
        <color rgb="FFCCCCCC"/>
      </left>
      <right style="thin">
        <color rgb="FFB7B7B7"/>
      </right>
      <top style="medium">
        <color rgb="FFCCCCCC"/>
      </top>
      <bottom/>
      <diagonal/>
    </border>
    <border>
      <left style="thin">
        <color rgb="FFB7B7B7"/>
      </left>
      <right style="thin">
        <color rgb="FFB7B7B7"/>
      </right>
      <top style="medium">
        <color rgb="FFCCCCCC"/>
      </top>
      <bottom/>
      <diagonal/>
    </border>
    <border>
      <left style="hair">
        <color rgb="FFB7B7B7"/>
      </left>
      <right style="hair">
        <color rgb="FFB7B7B7"/>
      </right>
      <top/>
      <bottom style="hair">
        <color rgb="FFB7B7B7"/>
      </bottom>
      <diagonal/>
    </border>
    <border>
      <left style="medium">
        <color rgb="FFCCCCCC"/>
      </left>
      <right style="hair">
        <color rgb="FFB7B7B7"/>
      </right>
      <top/>
      <bottom style="hair">
        <color rgb="FFB7B7B7"/>
      </bottom>
      <diagonal/>
    </border>
    <border>
      <left/>
      <right/>
      <top/>
      <bottom style="thin">
        <color rgb="FFCCCCCC"/>
      </bottom>
      <diagonal/>
    </border>
    <border>
      <left style="thin">
        <color rgb="FFB7B7B7"/>
      </left>
      <right style="thin">
        <color rgb="FFB7B7B7"/>
      </right>
      <top style="thin">
        <color rgb="FFB7B7B7"/>
      </top>
      <bottom style="thin">
        <color rgb="FFB7B7B7"/>
      </bottom>
      <diagonal/>
    </border>
    <border>
      <left/>
      <right/>
      <top style="thin">
        <color rgb="FFCCCCCC"/>
      </top>
      <bottom style="thin">
        <color rgb="FFCCCCCC"/>
      </bottom>
      <diagonal/>
    </border>
    <border>
      <left style="thin">
        <color rgb="FFB7B7B7"/>
      </left>
      <right/>
      <top/>
      <bottom style="medium">
        <color rgb="FFCCCCCC"/>
      </bottom>
      <diagonal/>
    </border>
    <border>
      <left/>
      <right/>
      <top/>
      <bottom style="medium">
        <color rgb="FFCCCCCC"/>
      </bottom>
      <diagonal/>
    </border>
    <border>
      <left style="thin">
        <color rgb="FF000000"/>
      </left>
      <right style="thin">
        <color rgb="FF000000"/>
      </right>
      <top style="thin">
        <color rgb="FF000000"/>
      </top>
      <bottom style="thin">
        <color rgb="FF000000"/>
      </bottom>
      <diagonal/>
    </border>
    <border>
      <left style="thin">
        <color theme="0"/>
      </left>
      <right style="thin">
        <color rgb="FFB7B7B7"/>
      </right>
      <top style="thin">
        <color theme="0"/>
      </top>
      <bottom/>
      <diagonal/>
    </border>
    <border>
      <left style="thin">
        <color rgb="FFB7B7B7"/>
      </left>
      <right style="thin">
        <color rgb="FFB7B7B7"/>
      </right>
      <top style="thin">
        <color theme="0"/>
      </top>
      <bottom/>
      <diagonal/>
    </border>
    <border>
      <left style="thin">
        <color rgb="FFB7B7B7"/>
      </left>
      <right style="thin">
        <color theme="0"/>
      </right>
      <top style="thin">
        <color theme="0"/>
      </top>
      <bottom/>
      <diagonal/>
    </border>
    <border>
      <left style="thin">
        <color rgb="FFB7B7B7"/>
      </left>
      <right/>
      <top style="medium">
        <color rgb="FFCCCCCC"/>
      </top>
      <bottom/>
      <diagonal/>
    </border>
    <border>
      <left style="thin">
        <color rgb="FF000000"/>
      </left>
      <right/>
      <top style="thin">
        <color rgb="FF000000"/>
      </top>
      <bottom style="thin">
        <color rgb="FF000000"/>
      </bottom>
      <diagonal/>
    </border>
    <border>
      <left/>
      <right style="thin">
        <color rgb="FFB7B7B7"/>
      </right>
      <top style="medium">
        <color rgb="FFCCCCCC"/>
      </top>
      <bottom/>
      <diagonal/>
    </border>
    <border>
      <left style="thin">
        <color theme="0"/>
      </left>
      <right style="thin">
        <color rgb="FF000000"/>
      </right>
      <top style="thin">
        <color theme="0"/>
      </top>
      <bottom style="thin">
        <color theme="0"/>
      </bottom>
      <diagonal/>
    </border>
    <border>
      <left style="thin">
        <color rgb="FF000000"/>
      </left>
      <right style="thin">
        <color rgb="FF000000"/>
      </right>
      <top style="thin">
        <color theme="0"/>
      </top>
      <bottom style="thin">
        <color theme="0"/>
      </bottom>
      <diagonal/>
    </border>
    <border>
      <left style="thin">
        <color rgb="FF00000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rgb="FF000000"/>
      </left>
      <right/>
      <top style="thin">
        <color theme="0"/>
      </top>
      <bottom style="thin">
        <color theme="0"/>
      </bottom>
      <diagonal/>
    </border>
    <border>
      <left/>
      <right style="thin">
        <color rgb="FF000000"/>
      </right>
      <top style="thin">
        <color theme="0"/>
      </top>
      <bottom style="thin">
        <color theme="0"/>
      </bottom>
      <diagonal/>
    </border>
    <border>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style="medium">
        <color rgb="FF000000"/>
      </bottom>
      <diagonal/>
    </border>
    <border>
      <left style="thin">
        <color rgb="FFFFFFFF"/>
      </left>
      <right style="thin">
        <color rgb="FFB7B7B7"/>
      </right>
      <top style="thin">
        <color rgb="FFFFFFFF"/>
      </top>
      <bottom/>
      <diagonal/>
    </border>
    <border>
      <left style="thin">
        <color rgb="FFB7B7B7"/>
      </left>
      <right style="thin">
        <color rgb="FFB7B7B7"/>
      </right>
      <top style="thin">
        <color rgb="FFFFFFFF"/>
      </top>
      <bottom/>
      <diagonal/>
    </border>
    <border>
      <left style="thin">
        <color rgb="FFB7B7B7"/>
      </left>
      <right style="thin">
        <color rgb="FFFFFFFF"/>
      </right>
      <top style="thin">
        <color rgb="FFFFFFFF"/>
      </top>
      <bottom/>
      <diagonal/>
    </border>
    <border>
      <left/>
      <right style="thin">
        <color rgb="FF000000"/>
      </right>
      <top style="thin">
        <color rgb="FFFFFFFF"/>
      </top>
      <bottom style="thin">
        <color rgb="FFFFFFFF"/>
      </bottom>
      <diagonal/>
    </border>
    <border>
      <left/>
      <right/>
      <top style="thin">
        <color rgb="FFFFFFFF"/>
      </top>
      <bottom style="thin">
        <color rgb="FFFFFFFF"/>
      </bottom>
      <diagonal/>
    </border>
    <border>
      <left/>
      <right/>
      <top/>
      <bottom style="thin">
        <color rgb="FFFFFFFF"/>
      </bottom>
      <diagonal/>
    </border>
    <border>
      <left style="thin">
        <color rgb="FFB7B7B7"/>
      </left>
      <right/>
      <top/>
      <bottom style="thin">
        <color rgb="FFFFFFFF"/>
      </bottom>
      <diagonal/>
    </border>
    <border>
      <left/>
      <right style="thin">
        <color rgb="FFB7B7B7"/>
      </right>
      <top/>
      <bottom style="thin">
        <color rgb="FFFFFFFF"/>
      </bottom>
      <diagonal/>
    </border>
    <border>
      <left/>
      <right style="thin">
        <color rgb="FFB7B7B7"/>
      </right>
      <top/>
      <bottom style="medium">
        <color rgb="FFCCCCCC"/>
      </bottom>
      <diagonal/>
    </border>
    <border>
      <left style="thin">
        <color rgb="FF000000"/>
      </left>
      <right/>
      <top style="thin">
        <color rgb="FFFFFFFF"/>
      </top>
      <bottom style="thin">
        <color rgb="FFFFFFFF"/>
      </bottom>
      <diagonal/>
    </border>
    <border>
      <left style="medium">
        <color rgb="FF000000"/>
      </left>
      <right style="thin">
        <color rgb="FF000000"/>
      </right>
      <top style="thin">
        <color rgb="FF000000"/>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6">
    <xf numFmtId="0" fontId="0" fillId="0" borderId="0"/>
    <xf numFmtId="165" fontId="17" fillId="0" borderId="0" applyFont="0" applyFill="0" applyBorder="0" applyAlignment="0" applyProtection="0"/>
    <xf numFmtId="41" fontId="44" fillId="0" borderId="0" applyFont="0" applyFill="0" applyBorder="0" applyAlignment="0" applyProtection="0"/>
    <xf numFmtId="42" fontId="44" fillId="0" borderId="0" applyFont="0" applyFill="0" applyBorder="0" applyAlignment="0" applyProtection="0"/>
    <xf numFmtId="0" fontId="5" fillId="0" borderId="0"/>
    <xf numFmtId="9" fontId="50" fillId="0" borderId="0" applyFont="0" applyFill="0" applyBorder="0" applyAlignment="0" applyProtection="0"/>
  </cellStyleXfs>
  <cellXfs count="433">
    <xf numFmtId="0" fontId="0" fillId="0" borderId="0" xfId="0"/>
    <xf numFmtId="49" fontId="1" fillId="2" borderId="0" xfId="0" applyNumberFormat="1" applyFont="1" applyFill="1" applyAlignment="1">
      <alignment horizontal="center" vertical="center"/>
    </xf>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vertical="center"/>
    </xf>
    <xf numFmtId="0" fontId="2" fillId="0" borderId="0" xfId="0" applyFont="1" applyAlignment="1">
      <alignment horizontal="left" vertical="center"/>
    </xf>
    <xf numFmtId="0" fontId="3" fillId="0" borderId="0" xfId="0" applyFont="1" applyAlignment="1">
      <alignment vertical="center"/>
    </xf>
    <xf numFmtId="0" fontId="4" fillId="0" borderId="0" xfId="0" applyFont="1" applyAlignment="1">
      <alignment vertical="center"/>
    </xf>
    <xf numFmtId="49" fontId="6" fillId="0" borderId="0" xfId="0" applyNumberFormat="1" applyFont="1"/>
    <xf numFmtId="0" fontId="1" fillId="2" borderId="6" xfId="0" applyFont="1" applyFill="1" applyBorder="1"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horizontal="left" vertical="center"/>
    </xf>
    <xf numFmtId="0" fontId="8" fillId="2" borderId="0" xfId="0" applyFont="1" applyFill="1" applyAlignment="1">
      <alignment vertical="center"/>
    </xf>
    <xf numFmtId="0" fontId="10" fillId="2" borderId="7" xfId="0" applyFont="1" applyFill="1" applyBorder="1" applyAlignment="1">
      <alignment vertical="center"/>
    </xf>
    <xf numFmtId="0" fontId="3" fillId="0" borderId="0" xfId="0" applyFont="1"/>
    <xf numFmtId="49" fontId="2" fillId="2" borderId="0" xfId="0" applyNumberFormat="1" applyFont="1" applyFill="1" applyAlignment="1">
      <alignment horizontal="center" vertical="center"/>
    </xf>
    <xf numFmtId="0" fontId="11" fillId="3" borderId="0" xfId="0" applyFont="1" applyFill="1" applyAlignment="1">
      <alignment horizontal="center" vertical="center"/>
    </xf>
    <xf numFmtId="0" fontId="12" fillId="5" borderId="8" xfId="0" applyFont="1" applyFill="1" applyBorder="1" applyAlignment="1">
      <alignment horizontal="center" vertical="center"/>
    </xf>
    <xf numFmtId="0" fontId="12" fillId="5" borderId="9" xfId="0" applyFont="1" applyFill="1" applyBorder="1" applyAlignment="1">
      <alignment horizontal="center" vertical="center"/>
    </xf>
    <xf numFmtId="9" fontId="8" fillId="7" borderId="5" xfId="0" applyNumberFormat="1" applyFont="1" applyFill="1" applyBorder="1" applyAlignment="1">
      <alignment horizontal="center" vertical="center" wrapText="1"/>
    </xf>
    <xf numFmtId="49" fontId="8" fillId="0" borderId="5" xfId="0" applyNumberFormat="1" applyFont="1" applyBorder="1" applyAlignment="1">
      <alignment horizontal="center" vertical="center" wrapText="1"/>
    </xf>
    <xf numFmtId="0" fontId="8" fillId="0" borderId="5" xfId="0" applyFont="1" applyBorder="1" applyAlignment="1">
      <alignment vertical="center"/>
    </xf>
    <xf numFmtId="0" fontId="8" fillId="0" borderId="5" xfId="0" applyFont="1" applyBorder="1" applyAlignment="1">
      <alignment vertical="center" wrapText="1"/>
    </xf>
    <xf numFmtId="0" fontId="8" fillId="7" borderId="5" xfId="0" applyFont="1" applyFill="1" applyBorder="1" applyAlignment="1">
      <alignment horizontal="center" vertical="center" wrapText="1"/>
    </xf>
    <xf numFmtId="49" fontId="3" fillId="0" borderId="0" xfId="0" applyNumberFormat="1" applyFont="1" applyAlignment="1">
      <alignment horizontal="center" vertical="center"/>
    </xf>
    <xf numFmtId="0" fontId="3" fillId="0" borderId="0" xfId="0" applyFont="1" applyAlignment="1">
      <alignment horizontal="center" vertical="center"/>
    </xf>
    <xf numFmtId="0" fontId="14" fillId="6" borderId="13" xfId="0" applyFont="1" applyFill="1" applyBorder="1" applyAlignment="1">
      <alignment horizontal="center" wrapText="1"/>
    </xf>
    <xf numFmtId="0" fontId="15" fillId="0" borderId="13" xfId="0" applyFont="1" applyBorder="1" applyAlignment="1">
      <alignment horizontal="left" wrapText="1"/>
    </xf>
    <xf numFmtId="0" fontId="15" fillId="0" borderId="13" xfId="0" applyFont="1" applyBorder="1" applyAlignment="1">
      <alignment horizontal="center" wrapText="1"/>
    </xf>
    <xf numFmtId="0" fontId="15" fillId="0" borderId="13" xfId="0" applyFont="1" applyBorder="1" applyAlignment="1">
      <alignment wrapText="1"/>
    </xf>
    <xf numFmtId="0" fontId="5" fillId="0" borderId="13" xfId="0" applyFont="1" applyBorder="1" applyAlignment="1">
      <alignment horizontal="left" wrapText="1"/>
    </xf>
    <xf numFmtId="0" fontId="16" fillId="0" borderId="13" xfId="0" applyFont="1" applyBorder="1" applyAlignment="1">
      <alignment horizontal="left" wrapText="1"/>
    </xf>
    <xf numFmtId="0" fontId="5" fillId="0" borderId="6" xfId="0" applyFont="1" applyBorder="1"/>
    <xf numFmtId="9" fontId="11" fillId="0" borderId="11" xfId="0" applyNumberFormat="1" applyFont="1" applyBorder="1" applyAlignment="1">
      <alignment horizontal="center" vertical="center"/>
    </xf>
    <xf numFmtId="0" fontId="11" fillId="0" borderId="10" xfId="0" applyFont="1" applyBorder="1" applyAlignment="1">
      <alignment horizontal="center" vertical="center"/>
    </xf>
    <xf numFmtId="49" fontId="8" fillId="8" borderId="5" xfId="0" applyNumberFormat="1" applyFont="1" applyFill="1" applyBorder="1" applyAlignment="1">
      <alignment horizontal="center" vertical="center" wrapText="1"/>
    </xf>
    <xf numFmtId="0" fontId="8" fillId="8" borderId="5" xfId="0" applyFont="1" applyFill="1" applyBorder="1" applyAlignment="1">
      <alignment vertical="center"/>
    </xf>
    <xf numFmtId="9" fontId="8" fillId="9" borderId="5" xfId="0" applyNumberFormat="1" applyFont="1" applyFill="1" applyBorder="1" applyAlignment="1">
      <alignment horizontal="center" vertical="center" wrapText="1"/>
    </xf>
    <xf numFmtId="9" fontId="11" fillId="0" borderId="11"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3" fillId="0" borderId="0" xfId="0" applyFont="1" applyAlignment="1">
      <alignment vertical="center" wrapText="1"/>
    </xf>
    <xf numFmtId="0" fontId="0" fillId="0" borderId="0" xfId="0" applyAlignment="1">
      <alignment wrapText="1"/>
    </xf>
    <xf numFmtId="49" fontId="19" fillId="11" borderId="12" xfId="0" applyNumberFormat="1" applyFont="1" applyFill="1" applyBorder="1" applyAlignment="1">
      <alignment horizontal="center" vertical="center" wrapText="1"/>
    </xf>
    <xf numFmtId="0" fontId="19" fillId="11" borderId="12" xfId="0" applyFont="1" applyFill="1" applyBorder="1" applyAlignment="1">
      <alignment vertical="center" wrapText="1"/>
    </xf>
    <xf numFmtId="0" fontId="8" fillId="2" borderId="0" xfId="0" applyFont="1" applyFill="1" applyAlignment="1">
      <alignment horizontal="center" vertical="center"/>
    </xf>
    <xf numFmtId="0" fontId="10" fillId="2" borderId="7" xfId="0" applyFont="1" applyFill="1" applyBorder="1" applyAlignment="1">
      <alignment horizontal="center" vertical="center"/>
    </xf>
    <xf numFmtId="0" fontId="0" fillId="0" borderId="0" xfId="0" applyAlignment="1">
      <alignment horizontal="center"/>
    </xf>
    <xf numFmtId="0" fontId="19" fillId="11" borderId="12"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8" borderId="5" xfId="0" applyFont="1" applyFill="1" applyBorder="1" applyAlignment="1">
      <alignment horizontal="center" vertical="center" wrapText="1"/>
    </xf>
    <xf numFmtId="166" fontId="19" fillId="11" borderId="12" xfId="1" applyNumberFormat="1" applyFont="1" applyFill="1" applyBorder="1" applyAlignment="1">
      <alignment horizontal="center" vertical="center" wrapText="1"/>
    </xf>
    <xf numFmtId="9" fontId="11" fillId="10" borderId="11" xfId="0" applyNumberFormat="1" applyFont="1" applyFill="1" applyBorder="1" applyAlignment="1">
      <alignment horizontal="center" vertical="center"/>
    </xf>
    <xf numFmtId="0" fontId="11" fillId="10" borderId="10" xfId="0" applyFont="1" applyFill="1" applyBorder="1" applyAlignment="1">
      <alignment horizontal="center" vertical="center"/>
    </xf>
    <xf numFmtId="0" fontId="19" fillId="13" borderId="12" xfId="0" applyFont="1" applyFill="1" applyBorder="1" applyAlignment="1">
      <alignment horizontal="center" vertical="center" wrapText="1"/>
    </xf>
    <xf numFmtId="9" fontId="19" fillId="13" borderId="12" xfId="0" applyNumberFormat="1" applyFont="1" applyFill="1" applyBorder="1" applyAlignment="1">
      <alignment horizontal="center" vertical="center" wrapText="1"/>
    </xf>
    <xf numFmtId="9" fontId="19" fillId="14" borderId="12" xfId="0" applyNumberFormat="1" applyFont="1" applyFill="1" applyBorder="1" applyAlignment="1">
      <alignment horizontal="center" vertical="center" wrapText="1"/>
    </xf>
    <xf numFmtId="49" fontId="20" fillId="12" borderId="12" xfId="0" applyNumberFormat="1" applyFont="1" applyFill="1" applyBorder="1" applyAlignment="1">
      <alignment horizontal="center" vertical="center" wrapText="1"/>
    </xf>
    <xf numFmtId="166" fontId="20" fillId="11" borderId="12" xfId="1" applyNumberFormat="1" applyFont="1" applyFill="1" applyBorder="1" applyAlignment="1">
      <alignment horizontal="center" vertical="center" wrapText="1"/>
    </xf>
    <xf numFmtId="0" fontId="20" fillId="11" borderId="12" xfId="0" applyFont="1" applyFill="1" applyBorder="1" applyAlignment="1">
      <alignment horizontal="center" vertical="center" wrapText="1"/>
    </xf>
    <xf numFmtId="0" fontId="2" fillId="16" borderId="12" xfId="0" applyFont="1" applyFill="1" applyBorder="1" applyAlignment="1">
      <alignment horizontal="center" vertical="center" wrapText="1"/>
    </xf>
    <xf numFmtId="164" fontId="2" fillId="17" borderId="12" xfId="0" applyNumberFormat="1" applyFont="1" applyFill="1" applyBorder="1" applyAlignment="1">
      <alignment horizontal="center" vertical="center" wrapText="1"/>
    </xf>
    <xf numFmtId="0" fontId="2" fillId="17" borderId="12" xfId="0" applyFont="1" applyFill="1" applyBorder="1" applyAlignment="1">
      <alignment horizontal="center" vertical="center" wrapText="1"/>
    </xf>
    <xf numFmtId="49" fontId="20" fillId="18" borderId="12" xfId="0" applyNumberFormat="1" applyFont="1" applyFill="1" applyBorder="1" applyAlignment="1">
      <alignment horizontal="center" vertical="center" wrapText="1"/>
    </xf>
    <xf numFmtId="166" fontId="20" fillId="18" borderId="12" xfId="1" applyNumberFormat="1" applyFont="1" applyFill="1" applyBorder="1" applyAlignment="1">
      <alignment horizontal="center" vertical="center" wrapText="1"/>
    </xf>
    <xf numFmtId="0" fontId="20" fillId="18" borderId="12" xfId="0" applyFont="1" applyFill="1" applyBorder="1" applyAlignment="1">
      <alignment horizontal="center" vertical="center" wrapText="1"/>
    </xf>
    <xf numFmtId="49" fontId="20" fillId="19" borderId="12" xfId="0" applyNumberFormat="1" applyFont="1" applyFill="1" applyBorder="1" applyAlignment="1">
      <alignment horizontal="center" vertical="center" wrapText="1"/>
    </xf>
    <xf numFmtId="166" fontId="20" fillId="19" borderId="12" xfId="1" applyNumberFormat="1" applyFont="1" applyFill="1" applyBorder="1" applyAlignment="1">
      <alignment horizontal="center" vertical="center" wrapText="1"/>
    </xf>
    <xf numFmtId="0" fontId="20" fillId="19" borderId="12" xfId="0" applyFont="1" applyFill="1" applyBorder="1" applyAlignment="1">
      <alignment horizontal="center" vertical="center" wrapText="1"/>
    </xf>
    <xf numFmtId="49" fontId="20" fillId="20" borderId="12" xfId="0" applyNumberFormat="1" applyFont="1" applyFill="1" applyBorder="1" applyAlignment="1">
      <alignment horizontal="center" vertical="center" wrapText="1"/>
    </xf>
    <xf numFmtId="166" fontId="20" fillId="20" borderId="12" xfId="1" applyNumberFormat="1" applyFont="1" applyFill="1" applyBorder="1" applyAlignment="1">
      <alignment horizontal="center" vertical="center" wrapText="1"/>
    </xf>
    <xf numFmtId="0" fontId="20" fillId="20" borderId="12" xfId="0" applyFont="1" applyFill="1" applyBorder="1" applyAlignment="1">
      <alignment horizontal="center" vertical="center" wrapText="1"/>
    </xf>
    <xf numFmtId="49" fontId="2" fillId="15" borderId="12" xfId="0" applyNumberFormat="1" applyFont="1" applyFill="1" applyBorder="1" applyAlignment="1">
      <alignment horizontal="center" vertical="center" wrapText="1"/>
    </xf>
    <xf numFmtId="166" fontId="2" fillId="15" borderId="12" xfId="1" applyNumberFormat="1" applyFont="1" applyFill="1" applyBorder="1" applyAlignment="1">
      <alignment horizontal="center" vertical="center" wrapText="1"/>
    </xf>
    <xf numFmtId="0" fontId="2" fillId="15" borderId="12" xfId="0" applyFont="1" applyFill="1" applyBorder="1" applyAlignment="1">
      <alignment horizontal="center" vertical="center" wrapText="1"/>
    </xf>
    <xf numFmtId="49" fontId="20" fillId="21" borderId="12" xfId="0" applyNumberFormat="1" applyFont="1" applyFill="1" applyBorder="1" applyAlignment="1">
      <alignment horizontal="center" vertical="center" wrapText="1"/>
    </xf>
    <xf numFmtId="166" fontId="20" fillId="21" borderId="12" xfId="1" applyNumberFormat="1" applyFont="1" applyFill="1" applyBorder="1" applyAlignment="1">
      <alignment horizontal="center" vertical="center" wrapText="1"/>
    </xf>
    <xf numFmtId="0" fontId="20" fillId="21" borderId="12" xfId="0" applyFont="1" applyFill="1" applyBorder="1" applyAlignment="1">
      <alignment horizontal="center" vertical="center" wrapText="1"/>
    </xf>
    <xf numFmtId="49" fontId="20" fillId="22" borderId="12" xfId="0" applyNumberFormat="1" applyFont="1" applyFill="1" applyBorder="1" applyAlignment="1">
      <alignment horizontal="center" vertical="center" wrapText="1"/>
    </xf>
    <xf numFmtId="166" fontId="20" fillId="22" borderId="12" xfId="1" applyNumberFormat="1" applyFont="1" applyFill="1" applyBorder="1" applyAlignment="1">
      <alignment horizontal="center" vertical="center" wrapText="1"/>
    </xf>
    <xf numFmtId="0" fontId="20" fillId="22" borderId="12" xfId="0" applyFont="1" applyFill="1" applyBorder="1" applyAlignment="1">
      <alignment horizontal="center" vertical="center" wrapText="1"/>
    </xf>
    <xf numFmtId="49" fontId="20" fillId="23" borderId="12" xfId="0" applyNumberFormat="1" applyFont="1" applyFill="1" applyBorder="1" applyAlignment="1">
      <alignment horizontal="center" vertical="center" wrapText="1"/>
    </xf>
    <xf numFmtId="166" fontId="20" fillId="23" borderId="12" xfId="1" applyNumberFormat="1" applyFont="1" applyFill="1" applyBorder="1" applyAlignment="1">
      <alignment horizontal="center" vertical="center" wrapText="1"/>
    </xf>
    <xf numFmtId="0" fontId="20" fillId="23" borderId="12" xfId="0" applyFont="1" applyFill="1" applyBorder="1" applyAlignment="1">
      <alignment horizontal="center" vertical="center" wrapText="1"/>
    </xf>
    <xf numFmtId="167" fontId="1" fillId="2" borderId="0" xfId="0" applyNumberFormat="1" applyFont="1" applyFill="1" applyAlignment="1">
      <alignment horizontal="center" vertical="center"/>
    </xf>
    <xf numFmtId="167" fontId="1" fillId="2" borderId="6" xfId="0" applyNumberFormat="1" applyFont="1" applyFill="1" applyBorder="1" applyAlignment="1">
      <alignment horizontal="center" vertical="center"/>
    </xf>
    <xf numFmtId="167" fontId="8" fillId="2" borderId="0" xfId="0" applyNumberFormat="1" applyFont="1" applyFill="1" applyAlignment="1">
      <alignment horizontal="center" vertical="center"/>
    </xf>
    <xf numFmtId="167" fontId="10" fillId="2" borderId="7" xfId="0" applyNumberFormat="1" applyFont="1" applyFill="1" applyBorder="1" applyAlignment="1">
      <alignment horizontal="center" vertical="center"/>
    </xf>
    <xf numFmtId="167" fontId="2" fillId="2" borderId="0" xfId="0" applyNumberFormat="1" applyFont="1" applyFill="1" applyAlignment="1">
      <alignment horizontal="center" vertical="center"/>
    </xf>
    <xf numFmtId="167" fontId="0" fillId="0" borderId="0" xfId="0" applyNumberFormat="1" applyAlignment="1">
      <alignment horizontal="center"/>
    </xf>
    <xf numFmtId="167" fontId="20" fillId="11" borderId="0" xfId="0" applyNumberFormat="1" applyFont="1" applyFill="1" applyAlignment="1">
      <alignment horizontal="center" vertical="center" wrapText="1"/>
    </xf>
    <xf numFmtId="167" fontId="20" fillId="18" borderId="12" xfId="0" applyNumberFormat="1" applyFont="1" applyFill="1" applyBorder="1" applyAlignment="1">
      <alignment horizontal="center" vertical="center" wrapText="1"/>
    </xf>
    <xf numFmtId="167" fontId="20" fillId="23" borderId="12" xfId="0" applyNumberFormat="1" applyFont="1" applyFill="1" applyBorder="1" applyAlignment="1">
      <alignment horizontal="center" vertical="center" wrapText="1"/>
    </xf>
    <xf numFmtId="167" fontId="2" fillId="15" borderId="12" xfId="0" applyNumberFormat="1" applyFont="1" applyFill="1" applyBorder="1" applyAlignment="1">
      <alignment horizontal="center" vertical="center" wrapText="1"/>
    </xf>
    <xf numFmtId="167" fontId="20" fillId="21" borderId="12" xfId="0" applyNumberFormat="1" applyFont="1" applyFill="1" applyBorder="1" applyAlignment="1">
      <alignment horizontal="center" vertical="center" wrapText="1"/>
    </xf>
    <xf numFmtId="167" fontId="20" fillId="20" borderId="12" xfId="0" applyNumberFormat="1" applyFont="1" applyFill="1" applyBorder="1" applyAlignment="1">
      <alignment horizontal="center" vertical="center" wrapText="1"/>
    </xf>
    <xf numFmtId="167" fontId="20" fillId="19" borderId="12" xfId="0" applyNumberFormat="1" applyFont="1" applyFill="1" applyBorder="1" applyAlignment="1">
      <alignment horizontal="center" vertical="center" wrapText="1"/>
    </xf>
    <xf numFmtId="167" fontId="20" fillId="22" borderId="12" xfId="0" applyNumberFormat="1" applyFont="1" applyFill="1" applyBorder="1" applyAlignment="1">
      <alignment horizontal="center" vertical="center" wrapText="1"/>
    </xf>
    <xf numFmtId="167" fontId="3" fillId="0" borderId="0" xfId="0" applyNumberFormat="1" applyFont="1" applyAlignment="1">
      <alignment horizontal="center" vertical="center"/>
    </xf>
    <xf numFmtId="167" fontId="20" fillId="18" borderId="0" xfId="0" applyNumberFormat="1" applyFont="1" applyFill="1" applyAlignment="1">
      <alignment horizontal="center" vertical="center" wrapText="1"/>
    </xf>
    <xf numFmtId="167" fontId="20" fillId="23" borderId="0" xfId="0" applyNumberFormat="1" applyFont="1" applyFill="1" applyAlignment="1">
      <alignment horizontal="center" vertical="center" wrapText="1"/>
    </xf>
    <xf numFmtId="167" fontId="2" fillId="15" borderId="0" xfId="0" applyNumberFormat="1" applyFont="1" applyFill="1" applyAlignment="1">
      <alignment horizontal="center" vertical="center" wrapText="1"/>
    </xf>
    <xf numFmtId="167" fontId="20" fillId="21" borderId="0" xfId="0" applyNumberFormat="1" applyFont="1" applyFill="1" applyAlignment="1">
      <alignment horizontal="center" vertical="center" wrapText="1"/>
    </xf>
    <xf numFmtId="167" fontId="20" fillId="20" borderId="0" xfId="0" applyNumberFormat="1" applyFont="1" applyFill="1" applyAlignment="1">
      <alignment horizontal="center" vertical="center" wrapText="1"/>
    </xf>
    <xf numFmtId="167" fontId="20" fillId="19" borderId="0" xfId="0" applyNumberFormat="1" applyFont="1" applyFill="1" applyAlignment="1">
      <alignment horizontal="center" vertical="center" wrapText="1"/>
    </xf>
    <xf numFmtId="167" fontId="20" fillId="22" borderId="0" xfId="0" applyNumberFormat="1" applyFont="1" applyFill="1" applyAlignment="1">
      <alignment horizontal="center" vertical="center" wrapText="1"/>
    </xf>
    <xf numFmtId="167" fontId="21" fillId="12" borderId="10" xfId="0" applyNumberFormat="1" applyFont="1" applyFill="1" applyBorder="1" applyAlignment="1">
      <alignment horizontal="center" vertical="center"/>
    </xf>
    <xf numFmtId="0" fontId="22" fillId="0" borderId="10" xfId="0" applyFont="1" applyBorder="1" applyAlignment="1">
      <alignment horizontal="center" vertical="center"/>
    </xf>
    <xf numFmtId="0" fontId="23" fillId="0" borderId="0" xfId="0" applyFont="1"/>
    <xf numFmtId="167" fontId="22" fillId="18" borderId="10" xfId="0" applyNumberFormat="1" applyFont="1" applyFill="1" applyBorder="1" applyAlignment="1">
      <alignment horizontal="center" vertical="center"/>
    </xf>
    <xf numFmtId="0" fontId="20" fillId="21" borderId="12" xfId="0" applyFont="1" applyFill="1" applyBorder="1" applyAlignment="1">
      <alignment vertical="center"/>
    </xf>
    <xf numFmtId="0" fontId="20" fillId="11" borderId="12" xfId="0" applyFont="1" applyFill="1" applyBorder="1" applyAlignment="1">
      <alignment vertical="center"/>
    </xf>
    <xf numFmtId="167" fontId="24" fillId="23" borderId="12" xfId="0" applyNumberFormat="1" applyFont="1" applyFill="1" applyBorder="1" applyAlignment="1">
      <alignment horizontal="center" vertical="center" wrapText="1"/>
    </xf>
    <xf numFmtId="167" fontId="25" fillId="15" borderId="10" xfId="0" applyNumberFormat="1" applyFont="1" applyFill="1" applyBorder="1" applyAlignment="1">
      <alignment horizontal="center" vertical="center"/>
    </xf>
    <xf numFmtId="167" fontId="26" fillId="21" borderId="10" xfId="0" applyNumberFormat="1" applyFont="1" applyFill="1" applyBorder="1" applyAlignment="1">
      <alignment horizontal="center" vertical="center"/>
    </xf>
    <xf numFmtId="167" fontId="27" fillId="24" borderId="10" xfId="0" applyNumberFormat="1" applyFont="1" applyFill="1" applyBorder="1" applyAlignment="1">
      <alignment horizontal="center" vertical="center"/>
    </xf>
    <xf numFmtId="167" fontId="28" fillId="19" borderId="10" xfId="0" applyNumberFormat="1" applyFont="1" applyFill="1" applyBorder="1" applyAlignment="1">
      <alignment horizontal="center" vertical="center"/>
    </xf>
    <xf numFmtId="167" fontId="29" fillId="22" borderId="10" xfId="0" applyNumberFormat="1"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2" fillId="5" borderId="20" xfId="0" applyFont="1" applyFill="1" applyBorder="1" applyAlignment="1">
      <alignment horizontal="center" vertical="center"/>
    </xf>
    <xf numFmtId="0" fontId="12" fillId="5" borderId="21" xfId="0" applyFont="1" applyFill="1" applyBorder="1" applyAlignment="1">
      <alignment horizontal="center" vertical="center"/>
    </xf>
    <xf numFmtId="0" fontId="12" fillId="5" borderId="23" xfId="0" applyFont="1" applyFill="1" applyBorder="1" applyAlignment="1">
      <alignment horizontal="center" vertical="center"/>
    </xf>
    <xf numFmtId="168" fontId="12" fillId="5" borderId="27" xfId="0" applyNumberFormat="1" applyFont="1" applyFill="1" applyBorder="1" applyAlignment="1">
      <alignment horizontal="center" vertical="center"/>
    </xf>
    <xf numFmtId="168" fontId="12" fillId="5" borderId="28" xfId="0" applyNumberFormat="1" applyFont="1" applyFill="1" applyBorder="1" applyAlignment="1">
      <alignment horizontal="center" vertical="center"/>
    </xf>
    <xf numFmtId="168" fontId="12" fillId="5" borderId="29" xfId="0" applyNumberFormat="1" applyFont="1" applyFill="1" applyBorder="1" applyAlignment="1">
      <alignment horizontal="center" vertical="center"/>
    </xf>
    <xf numFmtId="0" fontId="18" fillId="12" borderId="12" xfId="0" applyFont="1" applyFill="1" applyBorder="1"/>
    <xf numFmtId="167" fontId="24" fillId="23" borderId="0" xfId="0" applyNumberFormat="1" applyFont="1" applyFill="1" applyAlignment="1">
      <alignment horizontal="center" vertical="center" wrapText="1"/>
    </xf>
    <xf numFmtId="0" fontId="17" fillId="0" borderId="0" xfId="0" applyFont="1"/>
    <xf numFmtId="166" fontId="0" fillId="0" borderId="0" xfId="0" applyNumberFormat="1"/>
    <xf numFmtId="0" fontId="32" fillId="0" borderId="0" xfId="0" applyFont="1"/>
    <xf numFmtId="0" fontId="33" fillId="0" borderId="0" xfId="0" applyFont="1" applyAlignment="1">
      <alignment horizontal="center"/>
    </xf>
    <xf numFmtId="0" fontId="34" fillId="25" borderId="32" xfId="0" applyFont="1" applyFill="1" applyBorder="1" applyAlignment="1">
      <alignment vertical="center"/>
    </xf>
    <xf numFmtId="0" fontId="34" fillId="25" borderId="17" xfId="0" applyFont="1" applyFill="1" applyBorder="1" applyAlignment="1">
      <alignment horizontal="left" vertical="center" wrapText="1"/>
    </xf>
    <xf numFmtId="0" fontId="34" fillId="25" borderId="17" xfId="0" applyFont="1" applyFill="1" applyBorder="1" applyAlignment="1">
      <alignment vertical="center"/>
    </xf>
    <xf numFmtId="0" fontId="33" fillId="25" borderId="17" xfId="0" applyFont="1" applyFill="1" applyBorder="1" applyAlignment="1">
      <alignment horizontal="right" vertical="center"/>
    </xf>
    <xf numFmtId="0" fontId="33" fillId="26" borderId="17" xfId="0" applyFont="1" applyFill="1" applyBorder="1" applyAlignment="1">
      <alignment horizontal="left" vertical="center"/>
    </xf>
    <xf numFmtId="0" fontId="33" fillId="26" borderId="17" xfId="0" applyFont="1" applyFill="1" applyBorder="1" applyAlignment="1">
      <alignment horizontal="left" vertical="center" wrapText="1"/>
    </xf>
    <xf numFmtId="0" fontId="36" fillId="0" borderId="17" xfId="0" applyFont="1" applyBorder="1"/>
    <xf numFmtId="0" fontId="37" fillId="0" borderId="17" xfId="0" applyFont="1" applyBorder="1" applyAlignment="1">
      <alignment wrapText="1"/>
    </xf>
    <xf numFmtId="0" fontId="38" fillId="0" borderId="17" xfId="0" applyFont="1" applyBorder="1" applyAlignment="1">
      <alignment wrapText="1"/>
    </xf>
    <xf numFmtId="170" fontId="0" fillId="0" borderId="0" xfId="0" applyNumberFormat="1"/>
    <xf numFmtId="0" fontId="34" fillId="25" borderId="32" xfId="0" applyFont="1" applyFill="1" applyBorder="1" applyAlignment="1">
      <alignment horizontal="right" vertical="center"/>
    </xf>
    <xf numFmtId="0" fontId="32" fillId="0" borderId="17" xfId="0" applyFont="1" applyBorder="1" applyAlignment="1">
      <alignment horizontal="center" vertical="center" wrapText="1"/>
    </xf>
    <xf numFmtId="167" fontId="0" fillId="0" borderId="0" xfId="0" applyNumberFormat="1"/>
    <xf numFmtId="0" fontId="2" fillId="15" borderId="14" xfId="0" applyFont="1" applyFill="1" applyBorder="1" applyAlignment="1">
      <alignment vertical="center" wrapText="1"/>
    </xf>
    <xf numFmtId="0" fontId="20" fillId="19" borderId="12" xfId="0" applyFont="1" applyFill="1" applyBorder="1" applyAlignment="1">
      <alignment vertical="center" wrapText="1"/>
    </xf>
    <xf numFmtId="0" fontId="20" fillId="20" borderId="12" xfId="0" applyFont="1" applyFill="1" applyBorder="1" applyAlignment="1">
      <alignment vertical="center" wrapText="1"/>
    </xf>
    <xf numFmtId="0" fontId="20" fillId="23" borderId="12" xfId="0" applyFont="1" applyFill="1" applyBorder="1" applyAlignment="1">
      <alignment vertical="center"/>
    </xf>
    <xf numFmtId="0" fontId="20" fillId="19" borderId="12" xfId="0" applyFont="1" applyFill="1" applyBorder="1" applyAlignment="1">
      <alignment vertical="center"/>
    </xf>
    <xf numFmtId="0" fontId="20" fillId="18" borderId="12" xfId="0" applyFont="1" applyFill="1" applyBorder="1" applyAlignment="1">
      <alignment vertical="center"/>
    </xf>
    <xf numFmtId="0" fontId="20" fillId="22" borderId="12" xfId="0" applyFont="1" applyFill="1" applyBorder="1" applyAlignment="1">
      <alignment vertical="center" wrapText="1"/>
    </xf>
    <xf numFmtId="0" fontId="39" fillId="0" borderId="0" xfId="0" applyFont="1"/>
    <xf numFmtId="0" fontId="39" fillId="0" borderId="0" xfId="0" applyFont="1" applyAlignment="1">
      <alignment vertical="center"/>
    </xf>
    <xf numFmtId="0" fontId="0" fillId="0" borderId="17" xfId="0" applyBorder="1"/>
    <xf numFmtId="0" fontId="0" fillId="0" borderId="17" xfId="0" applyBorder="1" applyAlignment="1">
      <alignment wrapText="1"/>
    </xf>
    <xf numFmtId="16" fontId="0" fillId="0" borderId="17" xfId="0" applyNumberFormat="1" applyBorder="1"/>
    <xf numFmtId="0" fontId="39" fillId="0" borderId="17" xfId="0" applyFont="1" applyBorder="1"/>
    <xf numFmtId="0" fontId="39" fillId="0" borderId="0" xfId="0" applyFont="1" applyAlignment="1">
      <alignment wrapText="1"/>
    </xf>
    <xf numFmtId="0" fontId="39" fillId="0" borderId="17" xfId="0" applyFont="1" applyBorder="1" applyAlignment="1">
      <alignment wrapText="1"/>
    </xf>
    <xf numFmtId="167" fontId="0" fillId="0" borderId="17" xfId="0" applyNumberFormat="1" applyBorder="1"/>
    <xf numFmtId="0" fontId="34" fillId="25" borderId="34" xfId="0" applyFont="1" applyFill="1" applyBorder="1" applyAlignment="1">
      <alignment vertical="center"/>
    </xf>
    <xf numFmtId="0" fontId="34" fillId="25" borderId="33" xfId="0" applyFont="1" applyFill="1" applyBorder="1" applyAlignment="1">
      <alignment vertical="center"/>
    </xf>
    <xf numFmtId="0" fontId="33" fillId="26" borderId="38" xfId="0" applyFont="1" applyFill="1" applyBorder="1" applyAlignment="1">
      <alignment horizontal="left" vertical="center"/>
    </xf>
    <xf numFmtId="0" fontId="33" fillId="26" borderId="38" xfId="0" applyFont="1" applyFill="1" applyBorder="1" applyAlignment="1">
      <alignment horizontal="left" vertical="center" wrapText="1"/>
    </xf>
    <xf numFmtId="170" fontId="0" fillId="0" borderId="17" xfId="0" applyNumberFormat="1" applyBorder="1"/>
    <xf numFmtId="0" fontId="33" fillId="26" borderId="39" xfId="0" applyFont="1" applyFill="1" applyBorder="1" applyAlignment="1">
      <alignment horizontal="left" vertical="center"/>
    </xf>
    <xf numFmtId="0" fontId="33" fillId="26" borderId="40" xfId="0" applyFont="1" applyFill="1" applyBorder="1" applyAlignment="1">
      <alignment horizontal="left" vertical="center" wrapText="1"/>
    </xf>
    <xf numFmtId="169" fontId="40" fillId="0" borderId="41" xfId="0" applyNumberFormat="1" applyFont="1" applyBorder="1" applyAlignment="1">
      <alignment horizontal="center" vertical="center" wrapText="1"/>
    </xf>
    <xf numFmtId="170" fontId="40" fillId="0" borderId="41" xfId="0" applyNumberFormat="1" applyFont="1" applyBorder="1" applyAlignment="1">
      <alignment horizontal="left" vertical="top" wrapText="1"/>
    </xf>
    <xf numFmtId="0" fontId="0" fillId="0" borderId="38" xfId="0" applyBorder="1"/>
    <xf numFmtId="167" fontId="0" fillId="0" borderId="38" xfId="0" applyNumberFormat="1" applyBorder="1"/>
    <xf numFmtId="170" fontId="0" fillId="0" borderId="38" xfId="0" applyNumberFormat="1" applyBorder="1"/>
    <xf numFmtId="9" fontId="40" fillId="0" borderId="42" xfId="0" applyNumberFormat="1" applyFont="1" applyBorder="1" applyAlignment="1">
      <alignment horizontal="center" vertical="center" wrapText="1"/>
    </xf>
    <xf numFmtId="0" fontId="33" fillId="26" borderId="44" xfId="0" applyFont="1" applyFill="1" applyBorder="1" applyAlignment="1">
      <alignment horizontal="left" vertical="center"/>
    </xf>
    <xf numFmtId="0" fontId="33" fillId="26" borderId="45" xfId="0" applyFont="1" applyFill="1" applyBorder="1" applyAlignment="1">
      <alignment horizontal="left" vertical="center" wrapText="1"/>
    </xf>
    <xf numFmtId="0" fontId="11" fillId="23" borderId="10" xfId="0" applyFont="1" applyFill="1" applyBorder="1" applyAlignment="1">
      <alignment horizontal="center" vertical="center"/>
    </xf>
    <xf numFmtId="0" fontId="41" fillId="25" borderId="32" xfId="0" applyFont="1" applyFill="1" applyBorder="1"/>
    <xf numFmtId="0" fontId="41" fillId="25" borderId="17" xfId="0" applyFont="1" applyFill="1" applyBorder="1" applyAlignment="1">
      <alignment wrapText="1"/>
    </xf>
    <xf numFmtId="0" fontId="41" fillId="25" borderId="38" xfId="0" applyFont="1" applyFill="1" applyBorder="1" applyAlignment="1">
      <alignment wrapText="1"/>
    </xf>
    <xf numFmtId="0" fontId="17" fillId="0" borderId="38" xfId="0" applyFont="1" applyBorder="1" applyAlignment="1">
      <alignment wrapText="1"/>
    </xf>
    <xf numFmtId="0" fontId="17" fillId="0" borderId="46" xfId="0" applyFont="1" applyBorder="1" applyAlignment="1">
      <alignment wrapText="1"/>
    </xf>
    <xf numFmtId="0" fontId="42" fillId="25" borderId="32" xfId="0" applyFont="1" applyFill="1" applyBorder="1"/>
    <xf numFmtId="0" fontId="42" fillId="26" borderId="38" xfId="0" applyFont="1" applyFill="1" applyBorder="1"/>
    <xf numFmtId="0" fontId="42" fillId="26" borderId="46" xfId="0" applyFont="1" applyFill="1" applyBorder="1" applyAlignment="1">
      <alignment wrapText="1"/>
    </xf>
    <xf numFmtId="0" fontId="17" fillId="0" borderId="48" xfId="0" applyFont="1" applyBorder="1" applyAlignment="1">
      <alignment wrapText="1"/>
    </xf>
    <xf numFmtId="0" fontId="42" fillId="26" borderId="17" xfId="0" applyFont="1" applyFill="1" applyBorder="1"/>
    <xf numFmtId="9" fontId="17" fillId="0" borderId="46" xfId="0" applyNumberFormat="1" applyFont="1" applyBorder="1" applyAlignment="1">
      <alignment wrapText="1"/>
    </xf>
    <xf numFmtId="0" fontId="42" fillId="26" borderId="46" xfId="0" applyFont="1" applyFill="1" applyBorder="1"/>
    <xf numFmtId="0" fontId="17" fillId="0" borderId="17" xfId="0" applyFont="1" applyBorder="1" applyAlignment="1">
      <alignment vertical="center" wrapText="1"/>
    </xf>
    <xf numFmtId="0" fontId="17" fillId="0" borderId="38" xfId="0" applyFont="1" applyBorder="1" applyAlignment="1">
      <alignment vertical="center" wrapText="1"/>
    </xf>
    <xf numFmtId="167" fontId="43" fillId="2" borderId="33" xfId="0" applyNumberFormat="1" applyFont="1" applyFill="1" applyBorder="1" applyAlignment="1">
      <alignment wrapText="1"/>
    </xf>
    <xf numFmtId="167" fontId="43" fillId="2" borderId="46" xfId="0" applyNumberFormat="1" applyFont="1" applyFill="1" applyBorder="1" applyAlignment="1">
      <alignment wrapText="1"/>
    </xf>
    <xf numFmtId="167" fontId="17" fillId="0" borderId="38" xfId="0" applyNumberFormat="1" applyFont="1" applyBorder="1" applyAlignment="1">
      <alignment wrapText="1"/>
    </xf>
    <xf numFmtId="0" fontId="18" fillId="23" borderId="12" xfId="0" applyFont="1" applyFill="1" applyBorder="1" applyAlignment="1">
      <alignment wrapText="1"/>
    </xf>
    <xf numFmtId="0" fontId="18" fillId="19" borderId="12" xfId="0" applyFont="1" applyFill="1" applyBorder="1" applyAlignment="1">
      <alignment wrapText="1"/>
    </xf>
    <xf numFmtId="0" fontId="18" fillId="22" borderId="12" xfId="0" applyFont="1" applyFill="1" applyBorder="1" applyAlignment="1">
      <alignment wrapText="1"/>
    </xf>
    <xf numFmtId="0" fontId="5" fillId="0" borderId="7" xfId="0" applyFont="1" applyBorder="1"/>
    <xf numFmtId="0" fontId="18" fillId="18" borderId="12" xfId="0" applyFont="1" applyFill="1" applyBorder="1"/>
    <xf numFmtId="0" fontId="18" fillId="28" borderId="12" xfId="0" applyFont="1" applyFill="1" applyBorder="1"/>
    <xf numFmtId="0" fontId="18" fillId="27" borderId="12" xfId="0" applyFont="1" applyFill="1" applyBorder="1"/>
    <xf numFmtId="0" fontId="18" fillId="23" borderId="12" xfId="0" applyFont="1" applyFill="1" applyBorder="1"/>
    <xf numFmtId="0" fontId="18" fillId="21" borderId="12" xfId="0" applyFont="1" applyFill="1" applyBorder="1"/>
    <xf numFmtId="0" fontId="18" fillId="19" borderId="12" xfId="0" applyFont="1" applyFill="1" applyBorder="1"/>
    <xf numFmtId="0" fontId="0" fillId="30" borderId="0" xfId="0" applyFill="1"/>
    <xf numFmtId="0" fontId="2" fillId="15" borderId="12" xfId="0" applyFont="1" applyFill="1" applyBorder="1" applyAlignment="1">
      <alignment vertical="center" wrapText="1"/>
    </xf>
    <xf numFmtId="0" fontId="18" fillId="0" borderId="17" xfId="0" applyFont="1" applyBorder="1" applyAlignment="1">
      <alignment horizontal="left" vertical="top" wrapText="1"/>
    </xf>
    <xf numFmtId="0" fontId="45" fillId="0" borderId="0" xfId="0" applyFont="1"/>
    <xf numFmtId="167" fontId="18" fillId="0" borderId="34" xfId="0" applyNumberFormat="1" applyFont="1" applyBorder="1" applyAlignment="1">
      <alignment horizontal="center" vertical="center" wrapText="1"/>
    </xf>
    <xf numFmtId="42" fontId="40" fillId="0" borderId="41" xfId="3" applyFont="1" applyBorder="1" applyAlignment="1">
      <alignment horizontal="center" vertical="center" wrapText="1"/>
    </xf>
    <xf numFmtId="169" fontId="18" fillId="0" borderId="49" xfId="0" applyNumberFormat="1" applyFont="1" applyBorder="1" applyAlignment="1">
      <alignment vertical="center" wrapText="1"/>
    </xf>
    <xf numFmtId="169" fontId="33" fillId="0" borderId="49" xfId="0" applyNumberFormat="1" applyFont="1" applyBorder="1" applyAlignment="1">
      <alignment vertical="center" wrapText="1"/>
    </xf>
    <xf numFmtId="42" fontId="40" fillId="30" borderId="41" xfId="3" applyFont="1" applyFill="1" applyBorder="1" applyAlignment="1">
      <alignment horizontal="center" vertical="center" wrapText="1"/>
    </xf>
    <xf numFmtId="1" fontId="40" fillId="0" borderId="49" xfId="0" applyNumberFormat="1" applyFont="1" applyBorder="1" applyAlignment="1">
      <alignment vertical="center" wrapText="1"/>
    </xf>
    <xf numFmtId="169" fontId="40" fillId="0" borderId="49" xfId="0" applyNumberFormat="1" applyFont="1" applyBorder="1" applyAlignment="1">
      <alignment vertical="center" wrapText="1"/>
    </xf>
    <xf numFmtId="0" fontId="18" fillId="0" borderId="37" xfId="0" applyFont="1" applyBorder="1" applyAlignment="1">
      <alignment horizontal="left" vertical="top" wrapText="1"/>
    </xf>
    <xf numFmtId="169" fontId="18" fillId="0" borderId="49" xfId="0" applyNumberFormat="1" applyFont="1" applyBorder="1" applyAlignment="1">
      <alignment horizontal="left" vertical="center" wrapText="1"/>
    </xf>
    <xf numFmtId="170" fontId="0" fillId="0" borderId="33" xfId="0" applyNumberFormat="1" applyBorder="1"/>
    <xf numFmtId="0" fontId="0" fillId="0" borderId="37" xfId="0" applyBorder="1"/>
    <xf numFmtId="0" fontId="0" fillId="0" borderId="49" xfId="0" applyBorder="1"/>
    <xf numFmtId="169" fontId="40" fillId="0" borderId="52" xfId="0" applyNumberFormat="1" applyFont="1" applyBorder="1" applyAlignment="1">
      <alignment horizontal="center" vertical="center" wrapText="1"/>
    </xf>
    <xf numFmtId="0" fontId="0" fillId="0" borderId="48" xfId="0" applyBorder="1"/>
    <xf numFmtId="1" fontId="40" fillId="0" borderId="51" xfId="0" applyNumberFormat="1" applyFont="1" applyBorder="1" applyAlignment="1">
      <alignment horizontal="center" vertical="center" wrapText="1"/>
    </xf>
    <xf numFmtId="0" fontId="0" fillId="0" borderId="49" xfId="0" applyBorder="1" applyAlignment="1">
      <alignment horizontal="left"/>
    </xf>
    <xf numFmtId="0" fontId="9" fillId="0" borderId="7" xfId="0" applyFont="1" applyBorder="1" applyAlignment="1">
      <alignment horizontal="center" vertical="center"/>
    </xf>
    <xf numFmtId="0" fontId="12" fillId="5" borderId="53" xfId="0" applyFont="1" applyFill="1" applyBorder="1" applyAlignment="1">
      <alignment horizontal="center" vertical="center"/>
    </xf>
    <xf numFmtId="0" fontId="12" fillId="5" borderId="54" xfId="0" applyFont="1" applyFill="1" applyBorder="1" applyAlignment="1">
      <alignment horizontal="center" vertical="center"/>
    </xf>
    <xf numFmtId="0" fontId="12" fillId="5" borderId="55" xfId="0" applyFont="1" applyFill="1" applyBorder="1" applyAlignment="1">
      <alignment horizontal="center" vertical="center"/>
    </xf>
    <xf numFmtId="6" fontId="12" fillId="5" borderId="58" xfId="0" applyNumberFormat="1" applyFont="1" applyFill="1" applyBorder="1" applyAlignment="1">
      <alignment horizontal="center" vertical="center"/>
    </xf>
    <xf numFmtId="6" fontId="2" fillId="17" borderId="12" xfId="0" applyNumberFormat="1" applyFont="1" applyFill="1" applyBorder="1" applyAlignment="1">
      <alignment horizontal="center" vertical="center" wrapText="1"/>
    </xf>
    <xf numFmtId="0" fontId="2" fillId="17" borderId="0" xfId="0" applyFont="1" applyFill="1" applyAlignment="1">
      <alignment horizontal="center" vertical="center" wrapText="1"/>
    </xf>
    <xf numFmtId="8" fontId="46" fillId="16" borderId="10" xfId="0" applyNumberFormat="1" applyFont="1" applyFill="1" applyBorder="1" applyAlignment="1">
      <alignment horizontal="center" vertical="center"/>
    </xf>
    <xf numFmtId="0" fontId="2" fillId="31" borderId="12" xfId="0" applyFont="1" applyFill="1" applyBorder="1" applyAlignment="1">
      <alignment horizontal="center" vertical="center" wrapText="1"/>
    </xf>
    <xf numFmtId="6" fontId="2" fillId="31" borderId="12" xfId="0" applyNumberFormat="1" applyFont="1" applyFill="1" applyBorder="1" applyAlignment="1">
      <alignment horizontal="center" vertical="center" wrapText="1"/>
    </xf>
    <xf numFmtId="0" fontId="2" fillId="31" borderId="0" xfId="0" applyFont="1" applyFill="1" applyAlignment="1">
      <alignment horizontal="center" vertical="center" wrapText="1"/>
    </xf>
    <xf numFmtId="0" fontId="47" fillId="0" borderId="10" xfId="0" applyFont="1" applyBorder="1" applyAlignment="1">
      <alignment horizontal="center" vertical="center"/>
    </xf>
    <xf numFmtId="8" fontId="47" fillId="31" borderId="10" xfId="0" applyNumberFormat="1" applyFont="1" applyFill="1" applyBorder="1" applyAlignment="1">
      <alignment horizontal="center" vertical="center"/>
    </xf>
    <xf numFmtId="0" fontId="2" fillId="32" borderId="12" xfId="0" applyFont="1" applyFill="1" applyBorder="1" applyAlignment="1">
      <alignment horizontal="center" vertical="center" wrapText="1"/>
    </xf>
    <xf numFmtId="6" fontId="2" fillId="32" borderId="12" xfId="0" applyNumberFormat="1" applyFont="1" applyFill="1" applyBorder="1" applyAlignment="1">
      <alignment horizontal="center" vertical="center" wrapText="1"/>
    </xf>
    <xf numFmtId="0" fontId="2" fillId="32" borderId="0" xfId="0" applyFont="1" applyFill="1" applyAlignment="1">
      <alignment horizontal="center" vertical="center" wrapText="1"/>
    </xf>
    <xf numFmtId="8" fontId="24" fillId="32" borderId="0" xfId="0" applyNumberFormat="1" applyFont="1" applyFill="1" applyAlignment="1">
      <alignment horizontal="center" vertical="center" wrapText="1"/>
    </xf>
    <xf numFmtId="8" fontId="47" fillId="0" borderId="10" xfId="0" applyNumberFormat="1" applyFont="1" applyBorder="1" applyAlignment="1">
      <alignment horizontal="center" vertical="center"/>
    </xf>
    <xf numFmtId="0" fontId="2" fillId="33" borderId="12" xfId="0" applyFont="1" applyFill="1" applyBorder="1" applyAlignment="1">
      <alignment horizontal="center" vertical="center" wrapText="1"/>
    </xf>
    <xf numFmtId="6" fontId="2" fillId="33" borderId="12" xfId="0" applyNumberFormat="1" applyFont="1" applyFill="1" applyBorder="1" applyAlignment="1">
      <alignment horizontal="center" vertical="center" wrapText="1"/>
    </xf>
    <xf numFmtId="0" fontId="2" fillId="33" borderId="0" xfId="0" applyFont="1" applyFill="1" applyAlignment="1">
      <alignment horizontal="center" vertical="center" wrapText="1"/>
    </xf>
    <xf numFmtId="8" fontId="24" fillId="0" borderId="0" xfId="0" applyNumberFormat="1" applyFont="1" applyAlignment="1">
      <alignment horizontal="center" vertical="center" wrapText="1"/>
    </xf>
    <xf numFmtId="0" fontId="28" fillId="19" borderId="10" xfId="0" applyFont="1" applyFill="1" applyBorder="1" applyAlignment="1">
      <alignment horizontal="center" vertical="center"/>
    </xf>
    <xf numFmtId="6" fontId="2" fillId="17" borderId="0" xfId="0" applyNumberFormat="1" applyFont="1" applyFill="1" applyAlignment="1">
      <alignment horizontal="center" vertical="center" wrapText="1"/>
    </xf>
    <xf numFmtId="42" fontId="0" fillId="0" borderId="0" xfId="3" applyFont="1"/>
    <xf numFmtId="169" fontId="18" fillId="0" borderId="17" xfId="0" applyNumberFormat="1" applyFont="1" applyBorder="1" applyAlignment="1">
      <alignment horizontal="left" vertical="center" wrapText="1"/>
    </xf>
    <xf numFmtId="42" fontId="40" fillId="0" borderId="63" xfId="3" applyFont="1" applyBorder="1" applyAlignment="1">
      <alignment horizontal="center" vertical="center" wrapText="1"/>
    </xf>
    <xf numFmtId="167" fontId="18" fillId="0" borderId="49" xfId="0" applyNumberFormat="1" applyFont="1" applyBorder="1" applyAlignment="1">
      <alignment horizontal="center" vertical="center" wrapText="1"/>
    </xf>
    <xf numFmtId="169" fontId="18" fillId="0" borderId="49" xfId="0" applyNumberFormat="1" applyFont="1" applyBorder="1" applyAlignment="1">
      <alignment horizontal="center" vertical="center" wrapText="1"/>
    </xf>
    <xf numFmtId="0" fontId="17" fillId="0" borderId="17" xfId="0" applyFont="1" applyBorder="1"/>
    <xf numFmtId="170" fontId="18" fillId="0" borderId="37" xfId="0" applyNumberFormat="1" applyFont="1" applyBorder="1" applyAlignment="1">
      <alignment vertical="center" wrapText="1"/>
    </xf>
    <xf numFmtId="41" fontId="18" fillId="0" borderId="49" xfId="2" applyFont="1" applyBorder="1" applyAlignment="1">
      <alignment horizontal="center" vertical="center" wrapText="1"/>
    </xf>
    <xf numFmtId="1" fontId="18" fillId="0" borderId="42" xfId="0" applyNumberFormat="1" applyFont="1" applyBorder="1" applyAlignment="1">
      <alignment horizontal="center" vertical="center" wrapText="1"/>
    </xf>
    <xf numFmtId="1" fontId="18" fillId="0" borderId="51" xfId="0" applyNumberFormat="1" applyFont="1" applyBorder="1" applyAlignment="1">
      <alignment horizontal="center" vertical="center" wrapText="1"/>
    </xf>
    <xf numFmtId="41" fontId="18" fillId="30" borderId="37" xfId="2" applyFont="1" applyFill="1" applyBorder="1" applyAlignment="1">
      <alignment vertical="center" wrapText="1"/>
    </xf>
    <xf numFmtId="169" fontId="18" fillId="0" borderId="34" xfId="0" applyNumberFormat="1" applyFont="1" applyBorder="1" applyAlignment="1">
      <alignment horizontal="center" vertical="center" wrapText="1"/>
    </xf>
    <xf numFmtId="1" fontId="18" fillId="0" borderId="49" xfId="0" applyNumberFormat="1" applyFont="1" applyBorder="1" applyAlignment="1">
      <alignment horizontal="left" vertical="center" wrapText="1"/>
    </xf>
    <xf numFmtId="170" fontId="18" fillId="0" borderId="46" xfId="0" applyNumberFormat="1" applyFont="1" applyBorder="1" applyAlignment="1">
      <alignment horizontal="center" vertical="center" wrapText="1"/>
    </xf>
    <xf numFmtId="170" fontId="18" fillId="0" borderId="33" xfId="0" applyNumberFormat="1" applyFont="1" applyBorder="1" applyAlignment="1">
      <alignment horizontal="center" vertical="center" wrapText="1"/>
    </xf>
    <xf numFmtId="170" fontId="18" fillId="0" borderId="34" xfId="0" applyNumberFormat="1" applyFont="1" applyBorder="1" applyAlignment="1">
      <alignment horizontal="center" vertical="center" wrapText="1"/>
    </xf>
    <xf numFmtId="170" fontId="18" fillId="29" borderId="34" xfId="0" applyNumberFormat="1" applyFont="1" applyFill="1" applyBorder="1" applyAlignment="1">
      <alignment horizontal="center" vertical="center" wrapText="1"/>
    </xf>
    <xf numFmtId="169" fontId="18" fillId="0" borderId="46" xfId="0" applyNumberFormat="1" applyFont="1" applyBorder="1" applyAlignment="1">
      <alignment horizontal="center" vertical="center" wrapText="1"/>
    </xf>
    <xf numFmtId="169" fontId="18" fillId="0" borderId="32" xfId="0" applyNumberFormat="1" applyFont="1" applyBorder="1" applyAlignment="1">
      <alignment horizontal="center" vertical="center" wrapText="1"/>
    </xf>
    <xf numFmtId="167" fontId="18" fillId="0" borderId="33" xfId="0" applyNumberFormat="1" applyFont="1" applyBorder="1" applyAlignment="1">
      <alignment horizontal="center" vertical="center" wrapText="1"/>
    </xf>
    <xf numFmtId="1" fontId="18" fillId="0" borderId="37" xfId="0" applyNumberFormat="1" applyFont="1" applyBorder="1" applyAlignment="1">
      <alignment horizontal="left" vertical="top" wrapText="1"/>
    </xf>
    <xf numFmtId="170" fontId="18" fillId="0" borderId="49" xfId="0" applyNumberFormat="1" applyFont="1" applyBorder="1" applyAlignment="1">
      <alignment horizontal="left" vertical="top" wrapText="1"/>
    </xf>
    <xf numFmtId="170" fontId="18" fillId="0" borderId="32" xfId="0" applyNumberFormat="1" applyFont="1" applyBorder="1" applyAlignment="1">
      <alignment horizontal="center" vertical="center" wrapText="1"/>
    </xf>
    <xf numFmtId="9" fontId="18" fillId="29" borderId="17" xfId="0" applyNumberFormat="1" applyFont="1" applyFill="1" applyBorder="1" applyAlignment="1">
      <alignment horizontal="center" vertical="center" wrapText="1"/>
    </xf>
    <xf numFmtId="169" fontId="18" fillId="29" borderId="17" xfId="0" applyNumberFormat="1" applyFont="1" applyFill="1" applyBorder="1" applyAlignment="1">
      <alignment horizontal="center" vertical="center" wrapText="1"/>
    </xf>
    <xf numFmtId="169" fontId="18" fillId="29" borderId="34" xfId="0" applyNumberFormat="1" applyFont="1" applyFill="1" applyBorder="1" applyAlignment="1">
      <alignment horizontal="center" vertical="center" wrapText="1"/>
    </xf>
    <xf numFmtId="9" fontId="18" fillId="0" borderId="42" xfId="0" applyNumberFormat="1" applyFont="1" applyBorder="1" applyAlignment="1">
      <alignment horizontal="center" vertical="center" wrapText="1"/>
    </xf>
    <xf numFmtId="0" fontId="18" fillId="0" borderId="51" xfId="0" applyFont="1" applyBorder="1" applyAlignment="1">
      <alignment horizontal="center" vertical="center" wrapText="1"/>
    </xf>
    <xf numFmtId="167" fontId="18" fillId="0" borderId="32" xfId="0" applyNumberFormat="1" applyFont="1" applyBorder="1" applyAlignment="1">
      <alignment horizontal="center" vertical="center" wrapText="1"/>
    </xf>
    <xf numFmtId="9" fontId="18" fillId="0" borderId="51" xfId="0" applyNumberFormat="1" applyFont="1" applyBorder="1" applyAlignment="1">
      <alignment horizontal="center" vertical="center" wrapText="1"/>
    </xf>
    <xf numFmtId="170" fontId="18" fillId="0" borderId="17" xfId="0" applyNumberFormat="1" applyFont="1" applyBorder="1" applyAlignment="1">
      <alignment horizontal="center" vertical="center" wrapText="1"/>
    </xf>
    <xf numFmtId="170" fontId="18" fillId="0" borderId="32" xfId="0" applyNumberFormat="1" applyFont="1" applyBorder="1" applyAlignment="1">
      <alignment horizontal="left" vertical="top" wrapText="1"/>
    </xf>
    <xf numFmtId="170" fontId="18" fillId="0" borderId="34" xfId="0" applyNumberFormat="1" applyFont="1" applyBorder="1" applyAlignment="1">
      <alignment horizontal="left" vertical="top" wrapText="1"/>
    </xf>
    <xf numFmtId="9" fontId="18" fillId="0" borderId="34" xfId="0" applyNumberFormat="1" applyFont="1" applyBorder="1" applyAlignment="1">
      <alignment horizontal="center" vertical="center" wrapText="1"/>
    </xf>
    <xf numFmtId="0" fontId="18" fillId="0" borderId="42" xfId="0" applyFont="1" applyBorder="1" applyAlignment="1">
      <alignment horizontal="center" vertical="center" wrapText="1"/>
    </xf>
    <xf numFmtId="169" fontId="18" fillId="0" borderId="38" xfId="0" applyNumberFormat="1" applyFont="1" applyBorder="1" applyAlignment="1">
      <alignment horizontal="center" vertical="center" wrapText="1"/>
    </xf>
    <xf numFmtId="170" fontId="18" fillId="0" borderId="38" xfId="0" applyNumberFormat="1" applyFont="1" applyBorder="1" applyAlignment="1">
      <alignment horizontal="center" vertical="center" wrapText="1"/>
    </xf>
    <xf numFmtId="169" fontId="18" fillId="0" borderId="17" xfId="0" applyNumberFormat="1" applyFont="1" applyBorder="1" applyAlignment="1">
      <alignment horizontal="center" vertical="center" wrapText="1"/>
    </xf>
    <xf numFmtId="167" fontId="18" fillId="0" borderId="43" xfId="0" applyNumberFormat="1" applyFont="1" applyBorder="1" applyAlignment="1">
      <alignment horizontal="center" vertical="center" wrapText="1"/>
    </xf>
    <xf numFmtId="9" fontId="18" fillId="0" borderId="17" xfId="0" applyNumberFormat="1" applyFont="1" applyBorder="1" applyAlignment="1">
      <alignment horizontal="center" vertical="center" wrapText="1"/>
    </xf>
    <xf numFmtId="167" fontId="18" fillId="0" borderId="17" xfId="0" applyNumberFormat="1" applyFont="1" applyBorder="1" applyAlignment="1">
      <alignment horizontal="center" vertical="center" wrapText="1"/>
    </xf>
    <xf numFmtId="167" fontId="0" fillId="0" borderId="48" xfId="0" applyNumberFormat="1" applyBorder="1"/>
    <xf numFmtId="42" fontId="0" fillId="0" borderId="49" xfId="3" applyFont="1" applyBorder="1"/>
    <xf numFmtId="169" fontId="0" fillId="0" borderId="49" xfId="0" applyNumberFormat="1" applyBorder="1" applyAlignment="1">
      <alignment horizontal="left" vertical="center" wrapText="1"/>
    </xf>
    <xf numFmtId="170" fontId="18" fillId="34" borderId="34" xfId="0" applyNumberFormat="1" applyFont="1" applyFill="1" applyBorder="1" applyAlignment="1">
      <alignment horizontal="center" vertical="center" wrapText="1"/>
    </xf>
    <xf numFmtId="0" fontId="0" fillId="34" borderId="0" xfId="0" applyFill="1"/>
    <xf numFmtId="0" fontId="33" fillId="26" borderId="64" xfId="0" applyFont="1" applyFill="1" applyBorder="1" applyAlignment="1">
      <alignment horizontal="center" vertical="center"/>
    </xf>
    <xf numFmtId="169" fontId="33" fillId="26" borderId="65" xfId="0" applyNumberFormat="1" applyFont="1" applyFill="1" applyBorder="1" applyAlignment="1">
      <alignment horizontal="center" vertical="center"/>
    </xf>
    <xf numFmtId="169" fontId="18" fillId="0" borderId="17" xfId="0" applyNumberFormat="1" applyFont="1" applyBorder="1" applyAlignment="1">
      <alignment vertical="center" wrapText="1"/>
    </xf>
    <xf numFmtId="169" fontId="18" fillId="0" borderId="66" xfId="0" applyNumberFormat="1" applyFont="1" applyBorder="1" applyAlignment="1">
      <alignment vertical="center" wrapText="1"/>
    </xf>
    <xf numFmtId="42" fontId="40" fillId="30" borderId="63" xfId="3" applyFont="1" applyFill="1" applyBorder="1" applyAlignment="1">
      <alignment horizontal="center" vertical="center" wrapText="1"/>
    </xf>
    <xf numFmtId="169" fontId="18" fillId="0" borderId="67" xfId="0" applyNumberFormat="1" applyFont="1" applyBorder="1" applyAlignment="1">
      <alignment vertical="center" wrapText="1"/>
    </xf>
    <xf numFmtId="169" fontId="18" fillId="0" borderId="68" xfId="0" applyNumberFormat="1" applyFont="1" applyBorder="1" applyAlignment="1">
      <alignment vertical="center" wrapText="1"/>
    </xf>
    <xf numFmtId="169" fontId="18" fillId="0" borderId="22" xfId="0" applyNumberFormat="1" applyFont="1" applyBorder="1" applyAlignment="1">
      <alignment vertical="center" wrapText="1"/>
    </xf>
    <xf numFmtId="169" fontId="18" fillId="34" borderId="49" xfId="0" applyNumberFormat="1" applyFont="1" applyFill="1" applyBorder="1" applyAlignment="1">
      <alignment horizontal="left" vertical="center" wrapText="1"/>
    </xf>
    <xf numFmtId="170" fontId="18" fillId="34" borderId="32" xfId="0" applyNumberFormat="1" applyFont="1" applyFill="1" applyBorder="1" applyAlignment="1">
      <alignment horizontal="center" vertical="center" wrapText="1"/>
    </xf>
    <xf numFmtId="0" fontId="49" fillId="0" borderId="49" xfId="0" applyFont="1" applyBorder="1"/>
    <xf numFmtId="0" fontId="0" fillId="0" borderId="49" xfId="0" applyBorder="1" applyAlignment="1">
      <alignment horizontal="center" vertical="center" wrapText="1"/>
    </xf>
    <xf numFmtId="0" fontId="17" fillId="0" borderId="49" xfId="0" applyFont="1" applyBorder="1" applyAlignment="1">
      <alignment wrapText="1"/>
    </xf>
    <xf numFmtId="0" fontId="17" fillId="0" borderId="49" xfId="0" applyFont="1" applyBorder="1" applyAlignment="1">
      <alignment horizontal="center" vertical="center" wrapText="1"/>
    </xf>
    <xf numFmtId="0" fontId="0" fillId="0" borderId="49" xfId="0" applyBorder="1" applyAlignment="1">
      <alignment wrapText="1"/>
    </xf>
    <xf numFmtId="8" fontId="24" fillId="0" borderId="0" xfId="0" applyNumberFormat="1" applyFont="1" applyFill="1" applyAlignment="1">
      <alignment horizontal="center" vertical="center" wrapText="1"/>
    </xf>
    <xf numFmtId="0" fontId="28" fillId="0" borderId="10" xfId="0" applyFont="1" applyFill="1" applyBorder="1" applyAlignment="1">
      <alignment horizontal="center" vertical="center"/>
    </xf>
    <xf numFmtId="8" fontId="46" fillId="0" borderId="10" xfId="0" applyNumberFormat="1" applyFont="1" applyFill="1" applyBorder="1" applyAlignment="1">
      <alignment horizontal="center" vertical="center"/>
    </xf>
    <xf numFmtId="1" fontId="40" fillId="0" borderId="0" xfId="0" applyNumberFormat="1" applyFont="1" applyFill="1" applyBorder="1" applyAlignment="1">
      <alignment vertical="center" wrapText="1"/>
    </xf>
    <xf numFmtId="0" fontId="18" fillId="0" borderId="38" xfId="0" applyFont="1" applyBorder="1" applyAlignment="1">
      <alignment horizontal="left" vertical="top" wrapText="1"/>
    </xf>
    <xf numFmtId="6" fontId="28" fillId="19" borderId="10" xfId="0" applyNumberFormat="1" applyFont="1" applyFill="1" applyBorder="1" applyAlignment="1">
      <alignment horizontal="center" vertical="center"/>
    </xf>
    <xf numFmtId="8" fontId="0" fillId="0" borderId="0" xfId="0" applyNumberFormat="1"/>
    <xf numFmtId="9" fontId="0" fillId="0" borderId="0" xfId="5" applyFont="1"/>
    <xf numFmtId="10" fontId="0" fillId="0" borderId="0" xfId="5" applyNumberFormat="1" applyFont="1"/>
    <xf numFmtId="0" fontId="19" fillId="11" borderId="12" xfId="0" applyFont="1" applyFill="1" applyBorder="1" applyAlignment="1">
      <alignment vertical="center" wrapText="1"/>
    </xf>
    <xf numFmtId="0" fontId="18" fillId="12" borderId="12" xfId="0" applyFont="1" applyFill="1" applyBorder="1" applyAlignment="1">
      <alignment wrapText="1"/>
    </xf>
    <xf numFmtId="0" fontId="19" fillId="11" borderId="12" xfId="0" applyFont="1" applyFill="1" applyBorder="1" applyAlignment="1">
      <alignment vertical="center"/>
    </xf>
    <xf numFmtId="0" fontId="18" fillId="12" borderId="12" xfId="0" applyFont="1" applyFill="1" applyBorder="1" applyAlignment="1"/>
    <xf numFmtId="0" fontId="1" fillId="2" borderId="6" xfId="0" applyFont="1" applyFill="1" applyBorder="1" applyAlignment="1">
      <alignment horizontal="left" vertical="center" wrapText="1"/>
    </xf>
    <xf numFmtId="0" fontId="5" fillId="0" borderId="6" xfId="0" applyFont="1" applyBorder="1" applyAlignment="1"/>
    <xf numFmtId="0" fontId="11" fillId="3" borderId="0" xfId="0" applyFont="1" applyFill="1" applyAlignment="1">
      <alignment horizontal="center" vertical="center" wrapText="1"/>
    </xf>
    <xf numFmtId="0" fontId="0" fillId="0" borderId="0" xfId="0" applyAlignment="1">
      <alignment horizontal="center"/>
    </xf>
    <xf numFmtId="0" fontId="6" fillId="2" borderId="6" xfId="0" applyFont="1" applyFill="1" applyBorder="1" applyAlignment="1">
      <alignment vertical="center" wrapText="1"/>
    </xf>
    <xf numFmtId="0" fontId="12" fillId="4" borderId="4" xfId="0" applyFont="1" applyFill="1" applyBorder="1" applyAlignment="1">
      <alignment horizontal="center" vertical="center"/>
    </xf>
    <xf numFmtId="0" fontId="0" fillId="0" borderId="0" xfId="0" applyAlignment="1"/>
    <xf numFmtId="49" fontId="9" fillId="0" borderId="7" xfId="0" applyNumberFormat="1" applyFont="1" applyBorder="1" applyAlignment="1">
      <alignment horizontal="center" vertical="center"/>
    </xf>
    <xf numFmtId="0" fontId="5" fillId="0" borderId="7" xfId="0" applyFont="1" applyBorder="1" applyAlignment="1"/>
    <xf numFmtId="49" fontId="11" fillId="3" borderId="0" xfId="0" applyNumberFormat="1" applyFont="1" applyFill="1" applyAlignment="1">
      <alignment horizontal="center" vertical="center" wrapText="1"/>
    </xf>
    <xf numFmtId="0" fontId="11" fillId="3" borderId="0" xfId="0" applyFont="1" applyFill="1" applyAlignment="1">
      <alignment horizontal="center" vertical="center"/>
    </xf>
    <xf numFmtId="0" fontId="20" fillId="23" borderId="12" xfId="0" applyFont="1" applyFill="1" applyBorder="1" applyAlignment="1">
      <alignment vertical="center" wrapText="1"/>
    </xf>
    <xf numFmtId="0" fontId="18" fillId="23" borderId="12" xfId="0" applyFont="1" applyFill="1" applyBorder="1" applyAlignment="1">
      <alignment wrapText="1"/>
    </xf>
    <xf numFmtId="0" fontId="20" fillId="22" borderId="14" xfId="0" applyFont="1" applyFill="1" applyBorder="1" applyAlignment="1">
      <alignment vertical="center" wrapText="1"/>
    </xf>
    <xf numFmtId="0" fontId="20" fillId="20" borderId="14" xfId="0" applyFont="1" applyFill="1" applyBorder="1" applyAlignment="1">
      <alignment vertical="center" wrapText="1"/>
    </xf>
    <xf numFmtId="0" fontId="20" fillId="19" borderId="14" xfId="0" applyFont="1" applyFill="1" applyBorder="1" applyAlignment="1">
      <alignment vertical="center"/>
    </xf>
    <xf numFmtId="0" fontId="20" fillId="23" borderId="14" xfId="0" applyFont="1" applyFill="1" applyBorder="1" applyAlignment="1">
      <alignment vertical="center"/>
    </xf>
    <xf numFmtId="0" fontId="2" fillId="15" borderId="14" xfId="0" applyFont="1" applyFill="1" applyBorder="1" applyAlignment="1">
      <alignment vertical="center" wrapText="1"/>
    </xf>
    <xf numFmtId="0" fontId="20" fillId="18" borderId="14" xfId="0" applyFont="1" applyFill="1" applyBorder="1" applyAlignment="1">
      <alignment vertical="center"/>
    </xf>
    <xf numFmtId="167" fontId="12" fillId="5" borderId="24" xfId="0" applyNumberFormat="1" applyFont="1" applyFill="1" applyBorder="1" applyAlignment="1">
      <alignment vertical="center"/>
    </xf>
    <xf numFmtId="167" fontId="12" fillId="5" borderId="25" xfId="0" applyNumberFormat="1" applyFont="1" applyFill="1" applyBorder="1" applyAlignment="1">
      <alignment vertical="center"/>
    </xf>
    <xf numFmtId="167" fontId="12" fillId="5" borderId="30" xfId="0" applyNumberFormat="1" applyFont="1" applyFill="1" applyBorder="1" applyAlignment="1">
      <alignment vertical="center"/>
    </xf>
    <xf numFmtId="167" fontId="12" fillId="5" borderId="26" xfId="0" applyNumberFormat="1" applyFont="1" applyFill="1" applyBorder="1" applyAlignment="1">
      <alignment vertical="center"/>
    </xf>
    <xf numFmtId="49" fontId="11" fillId="3" borderId="17" xfId="0" applyNumberFormat="1" applyFont="1" applyFill="1" applyBorder="1" applyAlignment="1">
      <alignment vertical="center" wrapText="1"/>
    </xf>
    <xf numFmtId="49" fontId="11" fillId="3" borderId="22" xfId="0" applyNumberFormat="1" applyFont="1" applyFill="1" applyBorder="1" applyAlignment="1">
      <alignment vertical="center" wrapText="1"/>
    </xf>
    <xf numFmtId="167" fontId="12" fillId="5" borderId="31" xfId="0" applyNumberFormat="1" applyFont="1" applyFill="1" applyBorder="1" applyAlignment="1">
      <alignment vertical="center"/>
    </xf>
    <xf numFmtId="0" fontId="12" fillId="4" borderId="0" xfId="0" applyFont="1" applyFill="1" applyAlignment="1">
      <alignment horizontal="center" vertical="center"/>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167" fontId="11" fillId="3" borderId="0" xfId="0" applyNumberFormat="1" applyFont="1" applyFill="1" applyAlignment="1">
      <alignment horizontal="center" vertical="center" wrapText="1"/>
    </xf>
    <xf numFmtId="167" fontId="0" fillId="0" borderId="0" xfId="0" applyNumberFormat="1" applyAlignment="1">
      <alignment horizontal="center"/>
    </xf>
    <xf numFmtId="0" fontId="20" fillId="18" borderId="12" xfId="0" applyFont="1" applyFill="1" applyBorder="1" applyAlignment="1">
      <alignment vertical="center"/>
    </xf>
    <xf numFmtId="0" fontId="18" fillId="18" borderId="12" xfId="0" applyFont="1" applyFill="1" applyBorder="1" applyAlignment="1"/>
    <xf numFmtId="0" fontId="20" fillId="27" borderId="12" xfId="0" applyFont="1" applyFill="1" applyBorder="1" applyAlignment="1">
      <alignment vertical="center"/>
    </xf>
    <xf numFmtId="0" fontId="18" fillId="27" borderId="12" xfId="0" applyFont="1" applyFill="1" applyBorder="1" applyAlignment="1"/>
    <xf numFmtId="0" fontId="20" fillId="23" borderId="12" xfId="0" applyFont="1" applyFill="1" applyBorder="1" applyAlignment="1">
      <alignment vertical="center"/>
    </xf>
    <xf numFmtId="0" fontId="18" fillId="23" borderId="12" xfId="0" applyFont="1" applyFill="1" applyBorder="1" applyAlignment="1"/>
    <xf numFmtId="0" fontId="20" fillId="11" borderId="12" xfId="0" applyFont="1" applyFill="1" applyBorder="1" applyAlignment="1">
      <alignment vertical="center"/>
    </xf>
    <xf numFmtId="0" fontId="20" fillId="28" borderId="12" xfId="0" applyFont="1" applyFill="1" applyBorder="1" applyAlignment="1">
      <alignment vertical="center"/>
    </xf>
    <xf numFmtId="0" fontId="18" fillId="28" borderId="12" xfId="0" applyFont="1" applyFill="1" applyBorder="1" applyAlignment="1"/>
    <xf numFmtId="0" fontId="20" fillId="19" borderId="12" xfId="0" applyFont="1" applyFill="1" applyBorder="1" applyAlignment="1">
      <alignment vertical="center"/>
    </xf>
    <xf numFmtId="0" fontId="18" fillId="19" borderId="12" xfId="0" applyFont="1" applyFill="1" applyBorder="1" applyAlignment="1"/>
    <xf numFmtId="0" fontId="20" fillId="20" borderId="12" xfId="0" applyFont="1" applyFill="1" applyBorder="1" applyAlignment="1">
      <alignment vertical="center" wrapText="1"/>
    </xf>
    <xf numFmtId="0" fontId="20" fillId="19" borderId="12" xfId="0" applyFont="1" applyFill="1" applyBorder="1" applyAlignment="1">
      <alignment vertical="center" wrapText="1"/>
    </xf>
    <xf numFmtId="0" fontId="18" fillId="19" borderId="12" xfId="0" applyFont="1" applyFill="1" applyBorder="1" applyAlignment="1">
      <alignment wrapText="1"/>
    </xf>
    <xf numFmtId="0" fontId="20" fillId="21" borderId="12" xfId="0" applyFont="1" applyFill="1" applyBorder="1" applyAlignment="1">
      <alignment vertical="center"/>
    </xf>
    <xf numFmtId="0" fontId="18" fillId="21" borderId="12" xfId="0" applyFont="1" applyFill="1" applyBorder="1" applyAlignment="1"/>
    <xf numFmtId="0" fontId="20" fillId="22" borderId="12" xfId="0" applyFont="1" applyFill="1" applyBorder="1" applyAlignment="1">
      <alignment vertical="center" wrapText="1"/>
    </xf>
    <xf numFmtId="0" fontId="18" fillId="22" borderId="12" xfId="0" applyFont="1" applyFill="1" applyBorder="1" applyAlignment="1">
      <alignment wrapText="1"/>
    </xf>
    <xf numFmtId="0" fontId="2" fillId="17" borderId="14" xfId="0" applyFont="1" applyFill="1" applyBorder="1" applyAlignment="1">
      <alignment vertical="center" wrapText="1"/>
    </xf>
    <xf numFmtId="0" fontId="2" fillId="17" borderId="14" xfId="0" applyFont="1" applyFill="1" applyBorder="1" applyAlignment="1">
      <alignment vertical="center"/>
    </xf>
    <xf numFmtId="0" fontId="2" fillId="17" borderId="12" xfId="0" applyFont="1" applyFill="1" applyBorder="1" applyAlignment="1">
      <alignment vertical="center"/>
    </xf>
    <xf numFmtId="0" fontId="13" fillId="0" borderId="1" xfId="0" applyFont="1" applyBorder="1" applyAlignment="1">
      <alignment horizontal="center" wrapText="1"/>
    </xf>
    <xf numFmtId="0" fontId="5" fillId="0" borderId="2" xfId="0" applyFont="1" applyBorder="1" applyAlignment="1"/>
    <xf numFmtId="0" fontId="5" fillId="0" borderId="3" xfId="0" applyFont="1" applyBorder="1" applyAlignment="1"/>
    <xf numFmtId="0" fontId="34" fillId="25" borderId="32" xfId="0" applyFont="1" applyFill="1" applyBorder="1" applyAlignment="1">
      <alignment horizontal="left" vertical="center"/>
    </xf>
    <xf numFmtId="0" fontId="35" fillId="0" borderId="32" xfId="0" applyFont="1" applyBorder="1" applyAlignment="1"/>
    <xf numFmtId="0" fontId="34" fillId="25" borderId="34" xfId="0" applyFont="1" applyFill="1" applyBorder="1" applyAlignment="1">
      <alignment horizontal="left" vertical="center"/>
    </xf>
    <xf numFmtId="0" fontId="35" fillId="0" borderId="34" xfId="0" applyFont="1" applyBorder="1" applyAlignment="1"/>
    <xf numFmtId="0" fontId="18" fillId="0" borderId="22" xfId="0" applyFont="1" applyBorder="1" applyAlignment="1">
      <alignment horizontal="left" vertical="top" wrapText="1"/>
    </xf>
    <xf numFmtId="0" fontId="35" fillId="0" borderId="33" xfId="0" applyFont="1" applyBorder="1" applyAlignment="1"/>
    <xf numFmtId="0" fontId="33" fillId="26" borderId="22" xfId="0" applyFont="1" applyFill="1" applyBorder="1" applyAlignment="1">
      <alignment horizontal="left" vertical="top"/>
    </xf>
    <xf numFmtId="0" fontId="33" fillId="26" borderId="22" xfId="0" applyFont="1" applyFill="1" applyBorder="1" applyAlignment="1">
      <alignment horizontal="left" vertical="top" wrapText="1"/>
    </xf>
    <xf numFmtId="0" fontId="35" fillId="0" borderId="33" xfId="0" applyFont="1" applyBorder="1" applyAlignment="1">
      <alignment wrapText="1"/>
    </xf>
    <xf numFmtId="0" fontId="30" fillId="0" borderId="0" xfId="0" applyFont="1" applyAlignment="1">
      <alignment horizontal="center" vertical="center" wrapText="1"/>
    </xf>
    <xf numFmtId="0" fontId="31" fillId="0" borderId="0" xfId="0" applyFont="1" applyAlignment="1">
      <alignment horizontal="center"/>
    </xf>
    <xf numFmtId="0" fontId="34" fillId="25" borderId="33" xfId="0" applyFont="1" applyFill="1" applyBorder="1" applyAlignment="1">
      <alignment horizontal="left" vertical="center"/>
    </xf>
    <xf numFmtId="0" fontId="18" fillId="0" borderId="22" xfId="0" applyFont="1" applyBorder="1" applyAlignment="1">
      <alignment horizontal="left" vertical="center" wrapText="1"/>
    </xf>
    <xf numFmtId="0" fontId="18" fillId="0" borderId="33" xfId="0" applyFont="1" applyBorder="1" applyAlignment="1">
      <alignment horizontal="left" vertical="center" wrapText="1"/>
    </xf>
    <xf numFmtId="0" fontId="33" fillId="26" borderId="22" xfId="0" applyFont="1" applyFill="1" applyBorder="1" applyAlignment="1">
      <alignment horizontal="left" vertical="center"/>
    </xf>
    <xf numFmtId="0" fontId="18" fillId="0" borderId="22" xfId="0" applyFont="1" applyBorder="1" applyAlignment="1">
      <alignment horizontal="center" vertical="center" wrapText="1"/>
    </xf>
    <xf numFmtId="0" fontId="18" fillId="0" borderId="33" xfId="0" applyFont="1" applyBorder="1" applyAlignment="1">
      <alignment horizontal="center" vertical="center" wrapText="1"/>
    </xf>
    <xf numFmtId="0" fontId="33" fillId="26" borderId="35" xfId="0" applyFont="1" applyFill="1" applyBorder="1" applyAlignment="1">
      <alignment horizontal="center" vertical="center"/>
    </xf>
    <xf numFmtId="0" fontId="33" fillId="26" borderId="50" xfId="0" applyFont="1" applyFill="1" applyBorder="1" applyAlignment="1">
      <alignment horizontal="center" vertical="center"/>
    </xf>
    <xf numFmtId="0" fontId="33" fillId="26" borderId="22" xfId="0" applyFont="1" applyFill="1" applyBorder="1" applyAlignment="1">
      <alignment horizontal="center" vertical="center"/>
    </xf>
    <xf numFmtId="0" fontId="33" fillId="26" borderId="33" xfId="0" applyFont="1" applyFill="1" applyBorder="1" applyAlignment="1">
      <alignment horizontal="center" vertical="center"/>
    </xf>
    <xf numFmtId="169" fontId="18" fillId="0" borderId="35" xfId="0" applyNumberFormat="1" applyFont="1" applyBorder="1" applyAlignment="1">
      <alignment horizontal="center" vertical="center" wrapText="1"/>
    </xf>
    <xf numFmtId="169" fontId="18" fillId="0" borderId="33" xfId="0" applyNumberFormat="1" applyFont="1" applyBorder="1" applyAlignment="1">
      <alignment horizontal="center" vertical="center" wrapText="1"/>
    </xf>
    <xf numFmtId="169" fontId="40" fillId="0" borderId="22" xfId="0" applyNumberFormat="1" applyFont="1" applyBorder="1" applyAlignment="1">
      <alignment horizontal="center" vertical="center" wrapText="1"/>
    </xf>
    <xf numFmtId="169" fontId="40" fillId="0" borderId="33" xfId="0" applyNumberFormat="1" applyFont="1" applyBorder="1" applyAlignment="1">
      <alignment horizontal="center" vertical="center" wrapText="1"/>
    </xf>
    <xf numFmtId="0" fontId="33" fillId="26" borderId="35" xfId="0" applyFont="1" applyFill="1" applyBorder="1" applyAlignment="1">
      <alignment horizontal="left" vertical="top"/>
    </xf>
    <xf numFmtId="0" fontId="35" fillId="0" borderId="36" xfId="0" applyFont="1" applyBorder="1" applyAlignment="1"/>
    <xf numFmtId="0" fontId="33" fillId="26" borderId="35" xfId="0" applyFont="1" applyFill="1" applyBorder="1" applyAlignment="1">
      <alignment horizontal="left" vertical="center"/>
    </xf>
    <xf numFmtId="8" fontId="12" fillId="5" borderId="62" xfId="0" applyNumberFormat="1" applyFont="1" applyFill="1" applyBorder="1" applyAlignment="1">
      <alignment vertical="center"/>
    </xf>
    <xf numFmtId="8" fontId="12" fillId="5" borderId="57" xfId="0" applyNumberFormat="1" applyFont="1" applyFill="1" applyBorder="1" applyAlignment="1">
      <alignment vertical="center"/>
    </xf>
    <xf numFmtId="8" fontId="12" fillId="5" borderId="56" xfId="0" applyNumberFormat="1" applyFont="1" applyFill="1" applyBorder="1" applyAlignment="1">
      <alignment vertical="center"/>
    </xf>
    <xf numFmtId="0" fontId="11" fillId="3" borderId="36" xfId="0" applyFont="1" applyFill="1" applyBorder="1" applyAlignment="1">
      <alignment horizontal="center" vertical="center" wrapText="1"/>
    </xf>
    <xf numFmtId="0" fontId="12" fillId="4" borderId="59" xfId="0" applyFont="1" applyFill="1" applyBorder="1" applyAlignment="1">
      <alignment horizontal="center" vertical="center"/>
    </xf>
    <xf numFmtId="0" fontId="12" fillId="4" borderId="58" xfId="0" applyFont="1" applyFill="1" applyBorder="1" applyAlignment="1">
      <alignment horizontal="center" vertical="center"/>
    </xf>
    <xf numFmtId="0" fontId="12" fillId="4" borderId="60" xfId="0" applyFont="1" applyFill="1" applyBorder="1" applyAlignment="1">
      <alignment horizontal="center" vertical="center"/>
    </xf>
    <xf numFmtId="0" fontId="12" fillId="4" borderId="61" xfId="0" applyFont="1" applyFill="1" applyBorder="1" applyAlignment="1">
      <alignment horizontal="center" vertical="center"/>
    </xf>
    <xf numFmtId="0" fontId="11" fillId="3" borderId="22" xfId="0" applyFont="1" applyFill="1" applyBorder="1" applyAlignment="1">
      <alignment vertical="center" wrapText="1"/>
    </xf>
    <xf numFmtId="0" fontId="11" fillId="3" borderId="34" xfId="0" applyFont="1" applyFill="1" applyBorder="1" applyAlignment="1">
      <alignment vertical="center" wrapText="1"/>
    </xf>
    <xf numFmtId="0" fontId="11" fillId="3" borderId="33" xfId="0" applyFont="1" applyFill="1" applyBorder="1" applyAlignment="1">
      <alignment vertical="center" wrapText="1"/>
    </xf>
    <xf numFmtId="0" fontId="11" fillId="3" borderId="32" xfId="0" applyFont="1" applyFill="1" applyBorder="1" applyAlignment="1">
      <alignment horizontal="center" vertical="center" wrapText="1"/>
    </xf>
    <xf numFmtId="0" fontId="3" fillId="0" borderId="0" xfId="0" applyFont="1" applyAlignment="1">
      <alignment vertical="center"/>
    </xf>
    <xf numFmtId="169" fontId="18" fillId="0" borderId="22" xfId="0" applyNumberFormat="1" applyFont="1" applyBorder="1" applyAlignment="1">
      <alignment horizontal="center" vertical="center" wrapText="1"/>
    </xf>
    <xf numFmtId="169" fontId="18" fillId="0" borderId="32" xfId="0" applyNumberFormat="1" applyFont="1" applyBorder="1" applyAlignment="1">
      <alignment horizontal="center" vertical="center" wrapText="1"/>
    </xf>
    <xf numFmtId="0" fontId="34" fillId="25" borderId="34" xfId="0" applyFont="1" applyFill="1" applyBorder="1" applyAlignment="1">
      <alignment horizontal="center" vertical="center"/>
    </xf>
    <xf numFmtId="0" fontId="34" fillId="25" borderId="33" xfId="0" applyFont="1" applyFill="1" applyBorder="1" applyAlignment="1">
      <alignment horizontal="center" vertical="center"/>
    </xf>
    <xf numFmtId="167" fontId="39" fillId="0" borderId="34" xfId="0" applyNumberFormat="1" applyFont="1" applyBorder="1" applyAlignment="1">
      <alignment wrapText="1"/>
    </xf>
    <xf numFmtId="167" fontId="39" fillId="0" borderId="33" xfId="0" applyNumberFormat="1" applyFont="1" applyBorder="1" applyAlignment="1">
      <alignment wrapText="1"/>
    </xf>
    <xf numFmtId="0" fontId="41" fillId="25" borderId="34" xfId="0" applyFont="1" applyFill="1" applyBorder="1" applyAlignment="1"/>
    <xf numFmtId="0" fontId="17" fillId="0" borderId="22" xfId="0" applyFont="1" applyBorder="1" applyAlignment="1">
      <alignment wrapText="1"/>
    </xf>
    <xf numFmtId="0" fontId="17" fillId="0" borderId="33" xfId="0" applyFont="1" applyBorder="1" applyAlignment="1">
      <alignment wrapText="1"/>
    </xf>
    <xf numFmtId="0" fontId="42" fillId="26" borderId="35" xfId="0" applyFont="1" applyFill="1" applyBorder="1" applyAlignment="1"/>
    <xf numFmtId="0" fontId="42" fillId="26" borderId="36" xfId="0" applyFont="1" applyFill="1" applyBorder="1" applyAlignment="1"/>
    <xf numFmtId="0" fontId="17" fillId="0" borderId="47" xfId="0" applyFont="1" applyBorder="1" applyAlignment="1">
      <alignment wrapText="1"/>
    </xf>
    <xf numFmtId="0" fontId="17" fillId="0" borderId="32" xfId="0" applyFont="1" applyBorder="1" applyAlignment="1">
      <alignment wrapText="1"/>
    </xf>
    <xf numFmtId="0" fontId="42" fillId="26" borderId="22" xfId="0" applyFont="1" applyFill="1" applyBorder="1" applyAlignment="1">
      <alignment wrapText="1"/>
    </xf>
    <xf numFmtId="0" fontId="42" fillId="26" borderId="33" xfId="0" applyFont="1" applyFill="1" applyBorder="1" applyAlignment="1">
      <alignment wrapText="1"/>
    </xf>
  </cellXfs>
  <cellStyles count="6">
    <cellStyle name="Millares [0]" xfId="2" builtinId="6"/>
    <cellStyle name="Moneda" xfId="1" builtinId="4"/>
    <cellStyle name="Moneda [0]" xfId="3" builtinId="7"/>
    <cellStyle name="Normal" xfId="0" builtinId="0"/>
    <cellStyle name="Normal 3" xfId="4" xr:uid="{9DB8A942-433C-4EB1-940D-BE8870F8D579}"/>
    <cellStyle name="Porcentaje" xfId="5" builtinId="5"/>
  </cellStyles>
  <dxfs count="0"/>
  <tableStyles count="0" defaultTableStyle="TableStyleMedium2" defaultPivotStyle="PivotStyleLight16"/>
  <colors>
    <mruColors>
      <color rgb="FFD7FCF8"/>
      <color rgb="FFF7DCE5"/>
      <color rgb="FFFBD7FC"/>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outlinePr summaryBelow="0" summaryRight="0"/>
  </sheetPr>
  <dimension ref="A1:AG1052"/>
  <sheetViews>
    <sheetView showGridLines="0" zoomScale="90" zoomScaleNormal="90" workbookViewId="0">
      <selection activeCell="R163" sqref="R163"/>
    </sheetView>
  </sheetViews>
  <sheetFormatPr baseColWidth="10" defaultColWidth="12.5703125" defaultRowHeight="15.75" customHeight="1" outlineLevelRow="2"/>
  <cols>
    <col min="1" max="1" width="6.85546875" customWidth="1"/>
    <col min="2" max="2" width="1.42578125" customWidth="1"/>
    <col min="3" max="3" width="71.28515625" customWidth="1"/>
    <col min="4" max="6" width="15.85546875" style="47" customWidth="1"/>
    <col min="7" max="7" width="12.85546875" style="47" customWidth="1"/>
    <col min="9" max="32" width="3.5703125" customWidth="1"/>
    <col min="33" max="33" width="3.42578125" customWidth="1"/>
  </cols>
  <sheetData>
    <row r="1" spans="1:33" ht="6.75" customHeight="1">
      <c r="A1" s="1"/>
      <c r="B1" s="2"/>
      <c r="C1" s="2"/>
      <c r="D1" s="3"/>
      <c r="E1" s="3"/>
      <c r="F1" s="3"/>
      <c r="G1" s="3"/>
      <c r="H1" s="2"/>
      <c r="I1" s="3"/>
      <c r="J1" s="4"/>
      <c r="K1" s="5"/>
      <c r="L1" s="6"/>
      <c r="M1" s="5"/>
      <c r="N1" s="5"/>
      <c r="O1" s="7"/>
      <c r="P1" s="7"/>
      <c r="Q1" s="7"/>
      <c r="R1" s="7"/>
      <c r="S1" s="7"/>
      <c r="T1" s="7"/>
      <c r="U1" s="7"/>
      <c r="V1" s="7"/>
      <c r="W1" s="7"/>
      <c r="X1" s="7"/>
      <c r="Y1" s="7"/>
      <c r="Z1" s="7"/>
      <c r="AA1" s="7"/>
      <c r="AB1" s="8"/>
      <c r="AC1" s="8"/>
      <c r="AD1" s="8"/>
      <c r="AE1" s="8"/>
      <c r="AF1" s="8"/>
      <c r="AG1" s="7"/>
    </row>
    <row r="2" spans="1:33" ht="4.5" customHeight="1" thickBot="1">
      <c r="A2" s="9"/>
      <c r="B2" s="3"/>
      <c r="C2" s="10"/>
      <c r="D2" s="10"/>
      <c r="E2" s="10"/>
      <c r="F2" s="10"/>
      <c r="G2" s="10"/>
      <c r="H2" s="10"/>
      <c r="I2" s="322"/>
      <c r="J2" s="323"/>
      <c r="K2" s="323"/>
      <c r="L2" s="323"/>
      <c r="M2" s="323"/>
      <c r="N2" s="323"/>
      <c r="O2" s="326"/>
      <c r="P2" s="323"/>
      <c r="Q2" s="323"/>
      <c r="R2" s="323"/>
      <c r="S2" s="323"/>
      <c r="T2" s="323"/>
      <c r="U2" s="323"/>
      <c r="V2" s="323"/>
      <c r="W2" s="323"/>
      <c r="X2" s="323"/>
      <c r="Y2" s="323"/>
      <c r="Z2" s="323"/>
      <c r="AA2" s="323"/>
      <c r="AB2" s="323"/>
      <c r="AC2" s="323"/>
      <c r="AD2" s="323"/>
      <c r="AE2" s="323"/>
      <c r="AF2" s="323"/>
      <c r="AG2" s="33"/>
    </row>
    <row r="3" spans="1:33" ht="21" customHeight="1" thickTop="1">
      <c r="A3" s="11"/>
      <c r="B3" s="12"/>
      <c r="C3" s="12"/>
      <c r="D3" s="45"/>
      <c r="E3" s="45"/>
      <c r="F3" s="45"/>
      <c r="G3" s="45"/>
      <c r="H3" s="13"/>
      <c r="I3" s="5"/>
      <c r="J3" s="5"/>
      <c r="K3" s="5"/>
      <c r="L3" s="5"/>
      <c r="M3" s="7"/>
      <c r="N3" s="7"/>
      <c r="O3" s="7"/>
      <c r="P3" s="7"/>
      <c r="Q3" s="7"/>
      <c r="R3" s="7"/>
      <c r="S3" s="7"/>
      <c r="T3" s="7"/>
      <c r="U3" s="7"/>
      <c r="V3" s="7"/>
      <c r="W3" s="7"/>
      <c r="X3" s="7"/>
      <c r="Y3" s="7"/>
      <c r="Z3" s="7"/>
      <c r="AA3" s="7"/>
      <c r="AB3" s="8"/>
      <c r="AC3" s="8"/>
      <c r="AD3" s="8"/>
      <c r="AE3" s="8"/>
      <c r="AF3" s="8"/>
      <c r="AG3" s="7"/>
    </row>
    <row r="4" spans="1:33" ht="21" customHeight="1">
      <c r="A4" s="329" t="s">
        <v>0</v>
      </c>
      <c r="B4" s="330"/>
      <c r="C4" s="330"/>
      <c r="D4" s="46"/>
      <c r="E4" s="46"/>
      <c r="F4" s="46"/>
      <c r="G4" s="46"/>
      <c r="H4" s="14"/>
      <c r="I4" s="14"/>
      <c r="J4" s="14"/>
      <c r="K4" s="14"/>
      <c r="L4" s="14"/>
      <c r="M4" s="14"/>
      <c r="N4" s="14"/>
      <c r="O4" s="14"/>
      <c r="P4" s="14"/>
      <c r="Q4" s="14"/>
      <c r="R4" s="14"/>
      <c r="S4" s="14"/>
      <c r="T4" s="14"/>
      <c r="U4" s="14"/>
      <c r="V4" s="14"/>
      <c r="W4" s="14"/>
      <c r="X4" s="14"/>
      <c r="Y4" s="7"/>
      <c r="Z4" s="7"/>
      <c r="AA4" s="15"/>
      <c r="AB4" s="8"/>
      <c r="AC4" s="8"/>
      <c r="AD4" s="8"/>
      <c r="AE4" s="8"/>
      <c r="AF4" s="8"/>
      <c r="AG4" s="7"/>
    </row>
    <row r="5" spans="1:33" ht="7.5" customHeight="1">
      <c r="A5" s="16"/>
      <c r="B5" s="5"/>
      <c r="C5" s="5"/>
      <c r="D5" s="4"/>
      <c r="E5" s="4"/>
      <c r="F5" s="4"/>
      <c r="G5" s="4"/>
      <c r="H5" s="4"/>
      <c r="I5" s="5"/>
      <c r="J5" s="5"/>
      <c r="K5" s="5"/>
      <c r="L5" s="5"/>
      <c r="M5" s="7"/>
      <c r="N5" s="7"/>
      <c r="O5" s="7"/>
      <c r="P5" s="7"/>
      <c r="Q5" s="7"/>
      <c r="R5" s="7"/>
      <c r="S5" s="7"/>
      <c r="T5" s="7"/>
      <c r="U5" s="7"/>
      <c r="V5" s="7"/>
      <c r="W5" s="7"/>
      <c r="X5" s="7"/>
      <c r="Y5" s="7"/>
      <c r="Z5" s="7"/>
      <c r="AA5" s="7"/>
      <c r="AB5" s="7"/>
      <c r="AC5" s="7"/>
      <c r="AD5" s="7"/>
      <c r="AE5" s="7"/>
      <c r="AF5" s="7"/>
      <c r="AG5" s="7"/>
    </row>
    <row r="6" spans="1:33" ht="17.25" customHeight="1">
      <c r="A6" s="331" t="s">
        <v>1</v>
      </c>
      <c r="B6" s="17"/>
      <c r="C6" s="332" t="s">
        <v>2</v>
      </c>
      <c r="D6" s="324" t="s">
        <v>3</v>
      </c>
      <c r="E6" s="324" t="s">
        <v>4</v>
      </c>
      <c r="F6" s="324" t="s">
        <v>5</v>
      </c>
      <c r="G6" s="324" t="s">
        <v>6</v>
      </c>
      <c r="H6" s="324" t="s">
        <v>7</v>
      </c>
      <c r="I6" s="327" t="s">
        <v>8</v>
      </c>
      <c r="J6" s="328"/>
      <c r="K6" s="328"/>
      <c r="L6" s="328"/>
      <c r="M6" s="328"/>
      <c r="N6" s="328"/>
      <c r="O6" s="328"/>
      <c r="P6" s="328"/>
      <c r="Q6" s="328"/>
      <c r="R6" s="328"/>
      <c r="S6" s="328"/>
      <c r="T6" s="328"/>
      <c r="U6" s="328"/>
      <c r="V6" s="328"/>
      <c r="W6" s="328"/>
      <c r="X6" s="328"/>
      <c r="Y6" s="328"/>
      <c r="Z6" s="328"/>
      <c r="AA6" s="328"/>
      <c r="AB6" s="328"/>
      <c r="AC6" s="328"/>
      <c r="AD6" s="328"/>
      <c r="AE6" s="328"/>
      <c r="AF6" s="328"/>
      <c r="AG6" s="7"/>
    </row>
    <row r="7" spans="1:33" ht="17.25" customHeight="1">
      <c r="A7" s="328"/>
      <c r="B7" s="17"/>
      <c r="C7" s="328"/>
      <c r="D7" s="325"/>
      <c r="E7" s="325"/>
      <c r="F7" s="325"/>
      <c r="G7" s="325"/>
      <c r="H7" s="328"/>
      <c r="I7" s="18">
        <v>1</v>
      </c>
      <c r="J7" s="19">
        <v>2</v>
      </c>
      <c r="K7" s="19">
        <v>3</v>
      </c>
      <c r="L7" s="19">
        <v>4</v>
      </c>
      <c r="M7" s="19">
        <v>5</v>
      </c>
      <c r="N7" s="19">
        <v>6</v>
      </c>
      <c r="O7" s="19">
        <v>7</v>
      </c>
      <c r="P7" s="19">
        <v>8</v>
      </c>
      <c r="Q7" s="19">
        <v>9</v>
      </c>
      <c r="R7" s="19">
        <v>10</v>
      </c>
      <c r="S7" s="19">
        <v>11</v>
      </c>
      <c r="T7" s="19">
        <v>12</v>
      </c>
      <c r="U7" s="19">
        <v>13</v>
      </c>
      <c r="V7" s="19">
        <v>14</v>
      </c>
      <c r="W7" s="19">
        <v>15</v>
      </c>
      <c r="X7" s="19">
        <v>16</v>
      </c>
      <c r="Y7" s="19">
        <v>17</v>
      </c>
      <c r="Z7" s="19">
        <v>18</v>
      </c>
      <c r="AA7" s="19">
        <v>19</v>
      </c>
      <c r="AB7" s="19">
        <v>20</v>
      </c>
      <c r="AC7" s="19">
        <v>21</v>
      </c>
      <c r="AD7" s="19">
        <v>22</v>
      </c>
      <c r="AE7" s="19">
        <v>23</v>
      </c>
      <c r="AF7" s="19">
        <v>24</v>
      </c>
      <c r="AG7" s="7"/>
    </row>
    <row r="8" spans="1:33" ht="22.5" customHeight="1" collapsed="1">
      <c r="A8" s="43" t="s">
        <v>9</v>
      </c>
      <c r="B8" s="320" t="s">
        <v>10</v>
      </c>
      <c r="C8" s="321"/>
      <c r="D8" s="51">
        <v>180000000</v>
      </c>
      <c r="E8" s="48" t="s">
        <v>11</v>
      </c>
      <c r="F8" s="48" t="s">
        <v>12</v>
      </c>
      <c r="G8" s="48" t="s">
        <v>13</v>
      </c>
      <c r="H8" s="44"/>
      <c r="I8" s="52"/>
      <c r="J8" s="53"/>
      <c r="K8" s="53"/>
      <c r="L8" s="53"/>
      <c r="M8" s="53"/>
      <c r="N8" s="35"/>
      <c r="O8" s="35"/>
      <c r="P8" s="35"/>
      <c r="Q8" s="35"/>
      <c r="R8" s="35"/>
      <c r="S8" s="35"/>
      <c r="T8" s="35"/>
      <c r="U8" s="35"/>
      <c r="V8" s="35"/>
      <c r="W8" s="35"/>
      <c r="X8" s="35"/>
      <c r="Y8" s="35"/>
      <c r="Z8" s="35"/>
      <c r="AA8" s="35"/>
      <c r="AB8" s="35"/>
      <c r="AC8" s="35"/>
      <c r="AD8" s="35"/>
      <c r="AE8" s="35"/>
      <c r="AF8" s="35"/>
      <c r="AG8" s="7"/>
    </row>
    <row r="9" spans="1:33" ht="17.25" hidden="1" customHeight="1" outlineLevel="1">
      <c r="A9" s="21"/>
      <c r="B9" s="22"/>
      <c r="C9" s="22" t="s">
        <v>14</v>
      </c>
      <c r="D9" s="49"/>
      <c r="E9" s="49"/>
      <c r="F9" s="49"/>
      <c r="G9" s="49"/>
      <c r="H9" s="20"/>
      <c r="I9" s="34"/>
      <c r="J9" s="35"/>
      <c r="K9" s="35"/>
      <c r="L9" s="35"/>
      <c r="M9" s="35"/>
      <c r="N9" s="35"/>
      <c r="O9" s="35"/>
      <c r="P9" s="35"/>
      <c r="Q9" s="35"/>
      <c r="R9" s="35"/>
      <c r="S9" s="35"/>
      <c r="T9" s="35"/>
      <c r="U9" s="35"/>
      <c r="V9" s="35"/>
      <c r="W9" s="35"/>
      <c r="X9" s="35"/>
      <c r="Y9" s="35"/>
      <c r="Z9" s="35"/>
      <c r="AA9" s="35"/>
      <c r="AB9" s="35"/>
      <c r="AC9" s="35"/>
      <c r="AD9" s="35"/>
      <c r="AE9" s="35"/>
      <c r="AF9" s="35"/>
      <c r="AG9" s="7"/>
    </row>
    <row r="10" spans="1:33" ht="17.25" hidden="1" customHeight="1" outlineLevel="1">
      <c r="A10" s="21"/>
      <c r="B10" s="22"/>
      <c r="C10" s="22" t="s">
        <v>15</v>
      </c>
      <c r="D10" s="49"/>
      <c r="E10" s="49"/>
      <c r="F10" s="49"/>
      <c r="G10" s="49"/>
      <c r="H10" s="20"/>
      <c r="I10" s="34"/>
      <c r="J10" s="35"/>
      <c r="K10" s="35"/>
      <c r="L10" s="35"/>
      <c r="M10" s="35"/>
      <c r="N10" s="35"/>
      <c r="O10" s="35"/>
      <c r="P10" s="35"/>
      <c r="Q10" s="35"/>
      <c r="R10" s="35"/>
      <c r="S10" s="35"/>
      <c r="T10" s="35"/>
      <c r="U10" s="35"/>
      <c r="V10" s="35"/>
      <c r="W10" s="35"/>
      <c r="X10" s="35"/>
      <c r="Y10" s="35"/>
      <c r="Z10" s="35"/>
      <c r="AA10" s="35"/>
      <c r="AB10" s="35"/>
      <c r="AC10" s="35"/>
      <c r="AD10" s="35"/>
      <c r="AE10" s="35"/>
      <c r="AF10" s="35"/>
      <c r="AG10" s="7"/>
    </row>
    <row r="11" spans="1:33" ht="17.25" hidden="1" customHeight="1" outlineLevel="1">
      <c r="A11" s="21"/>
      <c r="B11" s="22"/>
      <c r="C11" s="22" t="s">
        <v>16</v>
      </c>
      <c r="D11" s="49"/>
      <c r="E11" s="49"/>
      <c r="F11" s="49"/>
      <c r="G11" s="49"/>
      <c r="H11" s="20"/>
      <c r="I11" s="34"/>
      <c r="J11" s="35"/>
      <c r="K11" s="35"/>
      <c r="L11" s="35"/>
      <c r="M11" s="35"/>
      <c r="N11" s="35"/>
      <c r="O11" s="35"/>
      <c r="P11" s="35"/>
      <c r="Q11" s="35"/>
      <c r="R11" s="35"/>
      <c r="S11" s="35"/>
      <c r="T11" s="35"/>
      <c r="U11" s="35"/>
      <c r="V11" s="35"/>
      <c r="W11" s="35"/>
      <c r="X11" s="35"/>
      <c r="Y11" s="35"/>
      <c r="Z11" s="35"/>
      <c r="AA11" s="35"/>
      <c r="AB11" s="35"/>
      <c r="AC11" s="35"/>
      <c r="AD11" s="35"/>
      <c r="AE11" s="35"/>
      <c r="AF11" s="35"/>
      <c r="AG11" s="7"/>
    </row>
    <row r="12" spans="1:33" ht="13.5" hidden="1" outlineLevel="1">
      <c r="A12" s="21"/>
      <c r="B12" s="22"/>
      <c r="C12" s="22" t="s">
        <v>17</v>
      </c>
      <c r="D12" s="49"/>
      <c r="E12" s="49"/>
      <c r="F12" s="49"/>
      <c r="G12" s="49"/>
      <c r="H12" s="24"/>
      <c r="I12" s="34"/>
      <c r="J12" s="35"/>
      <c r="K12" s="35"/>
      <c r="L12" s="35"/>
      <c r="M12" s="35"/>
      <c r="N12" s="35"/>
      <c r="O12" s="35"/>
      <c r="P12" s="35"/>
      <c r="Q12" s="35"/>
      <c r="R12" s="35"/>
      <c r="S12" s="35"/>
      <c r="T12" s="35"/>
      <c r="U12" s="35"/>
      <c r="V12" s="35"/>
      <c r="W12" s="35"/>
      <c r="X12" s="35"/>
      <c r="Y12" s="35"/>
      <c r="Z12" s="35"/>
      <c r="AA12" s="35"/>
      <c r="AB12" s="35"/>
      <c r="AC12" s="35"/>
      <c r="AD12" s="35"/>
      <c r="AE12" s="35"/>
      <c r="AF12" s="35"/>
      <c r="AG12" s="7"/>
    </row>
    <row r="13" spans="1:33" ht="21" customHeight="1" collapsed="1">
      <c r="A13" s="43" t="s">
        <v>18</v>
      </c>
      <c r="B13" s="320" t="s">
        <v>19</v>
      </c>
      <c r="C13" s="321"/>
      <c r="D13" s="51">
        <v>580000000</v>
      </c>
      <c r="E13" s="48" t="s">
        <v>20</v>
      </c>
      <c r="F13" s="48" t="s">
        <v>21</v>
      </c>
      <c r="G13" s="48">
        <v>5</v>
      </c>
      <c r="H13" s="44"/>
      <c r="I13" s="52"/>
      <c r="J13" s="53"/>
      <c r="K13" s="53"/>
      <c r="L13" s="53"/>
      <c r="M13" s="53"/>
      <c r="N13" s="53"/>
      <c r="O13" s="53"/>
      <c r="P13" s="53"/>
      <c r="Q13" s="53"/>
      <c r="R13" s="53"/>
      <c r="S13" s="53"/>
      <c r="T13" s="53"/>
      <c r="U13" s="53"/>
      <c r="V13" s="35"/>
      <c r="W13" s="35"/>
      <c r="X13" s="35"/>
      <c r="Y13" s="35"/>
      <c r="Z13" s="35"/>
      <c r="AA13" s="35"/>
      <c r="AB13" s="35"/>
      <c r="AC13" s="35"/>
      <c r="AD13" s="35"/>
      <c r="AE13" s="35"/>
      <c r="AF13" s="35"/>
      <c r="AG13" s="7"/>
    </row>
    <row r="14" spans="1:33" ht="27" hidden="1" outlineLevel="1">
      <c r="A14" s="21"/>
      <c r="B14" s="22"/>
      <c r="C14" s="23" t="s">
        <v>22</v>
      </c>
      <c r="D14" s="49"/>
      <c r="E14" s="49"/>
      <c r="F14" s="49"/>
      <c r="G14" s="49"/>
      <c r="H14" s="20"/>
      <c r="I14" s="34"/>
      <c r="J14" s="35"/>
      <c r="K14" s="35"/>
      <c r="L14" s="35"/>
      <c r="M14" s="35"/>
      <c r="N14" s="35"/>
      <c r="O14" s="35"/>
      <c r="P14" s="35"/>
      <c r="Q14" s="35"/>
      <c r="R14" s="35"/>
      <c r="S14" s="35"/>
      <c r="T14" s="35"/>
      <c r="U14" s="35"/>
      <c r="V14" s="35"/>
      <c r="W14" s="35"/>
      <c r="X14" s="35"/>
      <c r="Y14" s="35"/>
      <c r="Z14" s="35"/>
      <c r="AA14" s="35"/>
      <c r="AB14" s="35"/>
      <c r="AC14" s="35"/>
      <c r="AD14" s="35"/>
      <c r="AE14" s="35"/>
      <c r="AF14" s="35"/>
      <c r="AG14" s="7"/>
    </row>
    <row r="15" spans="1:33" ht="27" hidden="1" outlineLevel="1">
      <c r="A15" s="21"/>
      <c r="B15" s="22"/>
      <c r="C15" s="23" t="s">
        <v>23</v>
      </c>
      <c r="D15" s="49"/>
      <c r="E15" s="49"/>
      <c r="F15" s="49"/>
      <c r="G15" s="49"/>
      <c r="H15" s="20"/>
      <c r="I15" s="34"/>
      <c r="J15" s="35"/>
      <c r="K15" s="35"/>
      <c r="L15" s="35"/>
      <c r="M15" s="35"/>
      <c r="N15" s="35"/>
      <c r="O15" s="35"/>
      <c r="P15" s="35"/>
      <c r="Q15" s="35"/>
      <c r="R15" s="35"/>
      <c r="S15" s="35"/>
      <c r="T15" s="35"/>
      <c r="U15" s="35"/>
      <c r="V15" s="35"/>
      <c r="W15" s="35"/>
      <c r="X15" s="35"/>
      <c r="Y15" s="35"/>
      <c r="Z15" s="35"/>
      <c r="AA15" s="35"/>
      <c r="AB15" s="35"/>
      <c r="AC15" s="35"/>
      <c r="AD15" s="35"/>
      <c r="AE15" s="35"/>
      <c r="AF15" s="35"/>
      <c r="AG15" s="7"/>
    </row>
    <row r="16" spans="1:33" ht="17.25" hidden="1" customHeight="1" outlineLevel="1">
      <c r="A16" s="21"/>
      <c r="B16" s="22"/>
      <c r="C16" s="23" t="s">
        <v>24</v>
      </c>
      <c r="D16" s="49"/>
      <c r="E16" s="49"/>
      <c r="F16" s="49"/>
      <c r="G16" s="49"/>
      <c r="H16" s="20"/>
      <c r="I16" s="34"/>
      <c r="J16" s="35"/>
      <c r="K16" s="35"/>
      <c r="L16" s="35"/>
      <c r="M16" s="35"/>
      <c r="N16" s="35"/>
      <c r="O16" s="35"/>
      <c r="P16" s="35"/>
      <c r="Q16" s="35"/>
      <c r="R16" s="35"/>
      <c r="S16" s="35"/>
      <c r="T16" s="35"/>
      <c r="U16" s="35"/>
      <c r="V16" s="35"/>
      <c r="W16" s="35"/>
      <c r="X16" s="35"/>
      <c r="Y16" s="35"/>
      <c r="Z16" s="35"/>
      <c r="AA16" s="35"/>
      <c r="AB16" s="35"/>
      <c r="AC16" s="35"/>
      <c r="AD16" s="35"/>
      <c r="AE16" s="35"/>
      <c r="AF16" s="35"/>
      <c r="AG16" s="7"/>
    </row>
    <row r="17" spans="1:33" ht="25.5" hidden="1" customHeight="1" outlineLevel="1">
      <c r="A17" s="21"/>
      <c r="B17" s="22"/>
      <c r="C17" s="23" t="s">
        <v>25</v>
      </c>
      <c r="D17" s="49"/>
      <c r="E17" s="49"/>
      <c r="F17" s="49"/>
      <c r="G17" s="49"/>
      <c r="H17" s="24"/>
      <c r="I17" s="34"/>
      <c r="J17" s="35"/>
      <c r="K17" s="35"/>
      <c r="L17" s="35"/>
      <c r="M17" s="35"/>
      <c r="N17" s="35"/>
      <c r="O17" s="35"/>
      <c r="P17" s="35"/>
      <c r="Q17" s="35"/>
      <c r="R17" s="35"/>
      <c r="S17" s="35"/>
      <c r="T17" s="35"/>
      <c r="U17" s="35"/>
      <c r="V17" s="35"/>
      <c r="W17" s="35"/>
      <c r="X17" s="35"/>
      <c r="Y17" s="35"/>
      <c r="Z17" s="35"/>
      <c r="AA17" s="35"/>
      <c r="AB17" s="35"/>
      <c r="AC17" s="35"/>
      <c r="AD17" s="35"/>
      <c r="AE17" s="35"/>
      <c r="AF17" s="35"/>
      <c r="AG17" s="7"/>
    </row>
    <row r="18" spans="1:33" ht="21" customHeight="1" collapsed="1">
      <c r="A18" s="43" t="s">
        <v>26</v>
      </c>
      <c r="B18" s="320" t="s">
        <v>27</v>
      </c>
      <c r="C18" s="321"/>
      <c r="D18" s="51">
        <v>300000000</v>
      </c>
      <c r="E18" s="48" t="s">
        <v>28</v>
      </c>
      <c r="F18" s="48" t="s">
        <v>29</v>
      </c>
      <c r="G18" s="48">
        <v>7</v>
      </c>
      <c r="H18" s="44"/>
      <c r="I18" s="52"/>
      <c r="J18" s="53"/>
      <c r="K18" s="53"/>
      <c r="L18" s="53"/>
      <c r="M18" s="53"/>
      <c r="N18" s="35"/>
      <c r="O18" s="35"/>
      <c r="P18" s="35"/>
      <c r="Q18" s="35"/>
      <c r="R18" s="35"/>
      <c r="S18" s="35"/>
      <c r="T18" s="35"/>
      <c r="U18" s="35"/>
      <c r="V18" s="35"/>
      <c r="W18" s="35"/>
      <c r="X18" s="35"/>
      <c r="Y18" s="35"/>
      <c r="Z18" s="35"/>
      <c r="AA18" s="35"/>
      <c r="AB18" s="35"/>
      <c r="AC18" s="35"/>
      <c r="AD18" s="35"/>
      <c r="AE18" s="35"/>
      <c r="AF18" s="35"/>
      <c r="AG18" s="7"/>
    </row>
    <row r="19" spans="1:33" ht="17.25" hidden="1" customHeight="1" outlineLevel="1">
      <c r="A19" s="21"/>
      <c r="B19" s="22"/>
      <c r="C19" s="22" t="s">
        <v>30</v>
      </c>
      <c r="D19" s="49"/>
      <c r="E19" s="49"/>
      <c r="F19" s="49"/>
      <c r="G19" s="49"/>
      <c r="H19" s="20"/>
      <c r="I19" s="34"/>
      <c r="J19" s="35"/>
      <c r="K19" s="35"/>
      <c r="L19" s="35"/>
      <c r="M19" s="35"/>
      <c r="N19" s="35"/>
      <c r="O19" s="35"/>
      <c r="P19" s="35"/>
      <c r="Q19" s="35"/>
      <c r="R19" s="35"/>
      <c r="S19" s="35"/>
      <c r="T19" s="35"/>
      <c r="U19" s="35"/>
      <c r="V19" s="35"/>
      <c r="W19" s="35"/>
      <c r="X19" s="35"/>
      <c r="Y19" s="35"/>
      <c r="Z19" s="35"/>
      <c r="AA19" s="35"/>
      <c r="AB19" s="35"/>
      <c r="AC19" s="35"/>
      <c r="AD19" s="35"/>
      <c r="AE19" s="35"/>
      <c r="AF19" s="35"/>
      <c r="AG19" s="7"/>
    </row>
    <row r="20" spans="1:33" ht="27.6" hidden="1" customHeight="1" outlineLevel="1">
      <c r="A20" s="21"/>
      <c r="B20" s="22"/>
      <c r="C20" s="23" t="s">
        <v>31</v>
      </c>
      <c r="D20" s="49"/>
      <c r="E20" s="49"/>
      <c r="F20" s="49"/>
      <c r="G20" s="49"/>
      <c r="H20" s="20"/>
      <c r="I20" s="34"/>
      <c r="J20" s="35"/>
      <c r="K20" s="35"/>
      <c r="L20" s="35"/>
      <c r="M20" s="35"/>
      <c r="N20" s="35"/>
      <c r="O20" s="35"/>
      <c r="P20" s="35"/>
      <c r="Q20" s="35"/>
      <c r="R20" s="35"/>
      <c r="S20" s="35"/>
      <c r="T20" s="35"/>
      <c r="U20" s="35"/>
      <c r="V20" s="35"/>
      <c r="W20" s="35"/>
      <c r="X20" s="35"/>
      <c r="Y20" s="35"/>
      <c r="Z20" s="35"/>
      <c r="AA20" s="35"/>
      <c r="AB20" s="35"/>
      <c r="AC20" s="35"/>
      <c r="AD20" s="35"/>
      <c r="AE20" s="35"/>
      <c r="AF20" s="35"/>
      <c r="AG20" s="7"/>
    </row>
    <row r="21" spans="1:33" ht="21" customHeight="1" collapsed="1">
      <c r="A21" s="43" t="s">
        <v>32</v>
      </c>
      <c r="B21" s="320" t="s">
        <v>33</v>
      </c>
      <c r="C21" s="321"/>
      <c r="D21" s="51">
        <v>900000000</v>
      </c>
      <c r="E21" s="48" t="s">
        <v>34</v>
      </c>
      <c r="F21" s="48" t="s">
        <v>35</v>
      </c>
      <c r="G21" s="48">
        <v>17</v>
      </c>
      <c r="H21" s="44"/>
      <c r="I21" s="53"/>
      <c r="J21" s="53"/>
      <c r="K21" s="53"/>
      <c r="L21" s="53"/>
      <c r="M21" s="53"/>
      <c r="N21" s="53"/>
      <c r="O21" s="53"/>
      <c r="P21" s="53"/>
      <c r="Q21" s="53"/>
      <c r="R21" s="53"/>
      <c r="S21" s="53"/>
      <c r="T21" s="53"/>
      <c r="U21" s="53"/>
      <c r="V21" s="53"/>
      <c r="W21" s="53"/>
      <c r="X21" s="35"/>
      <c r="Y21" s="35"/>
      <c r="Z21" s="35"/>
      <c r="AA21" s="35"/>
      <c r="AB21" s="35"/>
      <c r="AC21" s="35"/>
      <c r="AD21" s="35"/>
      <c r="AE21" s="35"/>
      <c r="AF21" s="35"/>
      <c r="AG21" s="7"/>
    </row>
    <row r="22" spans="1:33" ht="17.25" hidden="1" customHeight="1" outlineLevel="1">
      <c r="A22" s="21"/>
      <c r="B22" s="22"/>
      <c r="C22" s="22" t="s">
        <v>36</v>
      </c>
      <c r="D22" s="49"/>
      <c r="E22" s="49"/>
      <c r="F22" s="49"/>
      <c r="G22" s="49"/>
      <c r="H22" s="20"/>
      <c r="I22" s="34"/>
      <c r="J22" s="35"/>
      <c r="K22" s="35"/>
      <c r="L22" s="35"/>
      <c r="M22" s="35"/>
      <c r="N22" s="35"/>
      <c r="O22" s="35"/>
      <c r="P22" s="35"/>
      <c r="Q22" s="35"/>
      <c r="R22" s="35"/>
      <c r="S22" s="35"/>
      <c r="T22" s="35"/>
      <c r="U22" s="35"/>
      <c r="V22" s="35"/>
      <c r="W22" s="35"/>
      <c r="X22" s="35"/>
      <c r="Y22" s="35"/>
      <c r="Z22" s="35"/>
      <c r="AA22" s="35"/>
      <c r="AB22" s="35"/>
      <c r="AC22" s="35"/>
      <c r="AD22" s="35"/>
      <c r="AE22" s="35"/>
      <c r="AF22" s="35"/>
      <c r="AG22" s="7"/>
    </row>
    <row r="23" spans="1:33" ht="17.25" hidden="1" customHeight="1" outlineLevel="1">
      <c r="A23" s="21"/>
      <c r="B23" s="22"/>
      <c r="C23" s="22" t="s">
        <v>37</v>
      </c>
      <c r="D23" s="49"/>
      <c r="E23" s="49"/>
      <c r="F23" s="49"/>
      <c r="G23" s="49"/>
      <c r="H23" s="20"/>
      <c r="I23" s="34"/>
      <c r="J23" s="35"/>
      <c r="K23" s="35"/>
      <c r="L23" s="35"/>
      <c r="M23" s="35"/>
      <c r="N23" s="35"/>
      <c r="O23" s="35"/>
      <c r="P23" s="35"/>
      <c r="Q23" s="35"/>
      <c r="R23" s="35"/>
      <c r="S23" s="35"/>
      <c r="T23" s="35"/>
      <c r="U23" s="35"/>
      <c r="V23" s="35"/>
      <c r="W23" s="35"/>
      <c r="X23" s="35"/>
      <c r="Y23" s="35"/>
      <c r="Z23" s="35"/>
      <c r="AA23" s="35"/>
      <c r="AB23" s="35"/>
      <c r="AC23" s="35"/>
      <c r="AD23" s="35"/>
      <c r="AE23" s="35"/>
      <c r="AF23" s="35"/>
      <c r="AG23" s="7"/>
    </row>
    <row r="24" spans="1:33" ht="17.25" hidden="1" customHeight="1" outlineLevel="1">
      <c r="A24" s="21"/>
      <c r="B24" s="22"/>
      <c r="C24" s="22" t="s">
        <v>38</v>
      </c>
      <c r="D24" s="49"/>
      <c r="E24" s="49"/>
      <c r="F24" s="49"/>
      <c r="G24" s="49"/>
      <c r="H24" s="20"/>
      <c r="I24" s="34"/>
      <c r="J24" s="35"/>
      <c r="K24" s="35"/>
      <c r="L24" s="35"/>
      <c r="M24" s="35"/>
      <c r="N24" s="35"/>
      <c r="O24" s="35"/>
      <c r="P24" s="35"/>
      <c r="Q24" s="35"/>
      <c r="R24" s="35"/>
      <c r="S24" s="35"/>
      <c r="T24" s="35"/>
      <c r="U24" s="35"/>
      <c r="V24" s="35"/>
      <c r="W24" s="35"/>
      <c r="X24" s="35"/>
      <c r="Y24" s="35"/>
      <c r="Z24" s="35"/>
      <c r="AA24" s="35"/>
      <c r="AB24" s="35"/>
      <c r="AC24" s="35"/>
      <c r="AD24" s="35"/>
      <c r="AE24" s="35"/>
      <c r="AF24" s="35"/>
      <c r="AG24" s="7"/>
    </row>
    <row r="25" spans="1:33" ht="13.5" hidden="1" outlineLevel="1">
      <c r="A25" s="21"/>
      <c r="B25" s="22"/>
      <c r="C25" s="22" t="s">
        <v>39</v>
      </c>
      <c r="D25" s="49"/>
      <c r="E25" s="49"/>
      <c r="F25" s="49"/>
      <c r="G25" s="49"/>
      <c r="H25" s="24"/>
      <c r="I25" s="34"/>
      <c r="J25" s="35"/>
      <c r="K25" s="35"/>
      <c r="L25" s="35"/>
      <c r="M25" s="35"/>
      <c r="N25" s="35"/>
      <c r="O25" s="35"/>
      <c r="P25" s="35"/>
      <c r="Q25" s="35"/>
      <c r="R25" s="35"/>
      <c r="S25" s="35"/>
      <c r="T25" s="35"/>
      <c r="U25" s="35"/>
      <c r="V25" s="35"/>
      <c r="W25" s="35"/>
      <c r="X25" s="35"/>
      <c r="Y25" s="35"/>
      <c r="Z25" s="35"/>
      <c r="AA25" s="35"/>
      <c r="AB25" s="35"/>
      <c r="AC25" s="35"/>
      <c r="AD25" s="35"/>
      <c r="AE25" s="35"/>
      <c r="AF25" s="35"/>
      <c r="AG25" s="7"/>
    </row>
    <row r="26" spans="1:33" ht="28.5" customHeight="1" collapsed="1">
      <c r="A26" s="43" t="s">
        <v>40</v>
      </c>
      <c r="B26" s="320" t="s">
        <v>41</v>
      </c>
      <c r="C26" s="321"/>
      <c r="D26" s="51">
        <v>3500000000</v>
      </c>
      <c r="E26" s="48" t="s">
        <v>42</v>
      </c>
      <c r="F26" s="48" t="s">
        <v>43</v>
      </c>
      <c r="G26" s="54">
        <v>180</v>
      </c>
      <c r="H26" s="44"/>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7"/>
    </row>
    <row r="27" spans="1:33" ht="17.25" hidden="1" customHeight="1" outlineLevel="1">
      <c r="A27" s="21"/>
      <c r="B27" s="22"/>
      <c r="C27" s="22" t="s">
        <v>44</v>
      </c>
      <c r="D27" s="49"/>
      <c r="E27" s="49"/>
      <c r="F27" s="49"/>
      <c r="G27" s="49"/>
      <c r="H27" s="20"/>
      <c r="I27" s="34"/>
      <c r="J27" s="35"/>
      <c r="K27" s="35"/>
      <c r="L27" s="35"/>
      <c r="M27" s="35"/>
      <c r="N27" s="35"/>
      <c r="O27" s="35"/>
      <c r="P27" s="35"/>
      <c r="Q27" s="35"/>
      <c r="R27" s="35"/>
      <c r="S27" s="35"/>
      <c r="T27" s="35"/>
      <c r="U27" s="35"/>
      <c r="V27" s="35"/>
      <c r="W27" s="35"/>
      <c r="X27" s="35"/>
      <c r="Y27" s="35"/>
      <c r="Z27" s="35"/>
      <c r="AA27" s="35"/>
      <c r="AB27" s="35"/>
      <c r="AC27" s="35"/>
      <c r="AD27" s="35"/>
      <c r="AE27" s="35"/>
      <c r="AF27" s="35"/>
      <c r="AG27" s="7"/>
    </row>
    <row r="28" spans="1:33" ht="17.25" hidden="1" customHeight="1" outlineLevel="1">
      <c r="A28" s="21"/>
      <c r="B28" s="22"/>
      <c r="C28" s="22" t="s">
        <v>45</v>
      </c>
      <c r="D28" s="49"/>
      <c r="E28" s="49"/>
      <c r="F28" s="49"/>
      <c r="G28" s="49"/>
      <c r="H28" s="20"/>
      <c r="I28" s="34"/>
      <c r="J28" s="35"/>
      <c r="K28" s="35"/>
      <c r="L28" s="35"/>
      <c r="M28" s="35"/>
      <c r="N28" s="35"/>
      <c r="O28" s="35"/>
      <c r="P28" s="35"/>
      <c r="Q28" s="35"/>
      <c r="R28" s="35"/>
      <c r="S28" s="35"/>
      <c r="T28" s="35"/>
      <c r="U28" s="35"/>
      <c r="V28" s="35"/>
      <c r="W28" s="35"/>
      <c r="X28" s="35"/>
      <c r="Y28" s="35"/>
      <c r="Z28" s="35"/>
      <c r="AA28" s="35"/>
      <c r="AB28" s="35"/>
      <c r="AC28" s="35"/>
      <c r="AD28" s="35"/>
      <c r="AE28" s="35"/>
      <c r="AF28" s="35"/>
      <c r="AG28" s="7"/>
    </row>
    <row r="29" spans="1:33" ht="17.25" hidden="1" customHeight="1" outlineLevel="1">
      <c r="A29" s="21"/>
      <c r="B29" s="22"/>
      <c r="C29" s="22" t="s">
        <v>46</v>
      </c>
      <c r="D29" s="49"/>
      <c r="E29" s="49"/>
      <c r="F29" s="49"/>
      <c r="G29" s="49"/>
      <c r="H29" s="20"/>
      <c r="I29" s="34"/>
      <c r="J29" s="35"/>
      <c r="K29" s="35"/>
      <c r="L29" s="35"/>
      <c r="M29" s="35"/>
      <c r="N29" s="35"/>
      <c r="O29" s="35"/>
      <c r="P29" s="35"/>
      <c r="Q29" s="35"/>
      <c r="R29" s="35"/>
      <c r="S29" s="35"/>
      <c r="T29" s="35"/>
      <c r="U29" s="35"/>
      <c r="V29" s="35"/>
      <c r="W29" s="35"/>
      <c r="X29" s="35"/>
      <c r="Y29" s="35"/>
      <c r="Z29" s="35"/>
      <c r="AA29" s="35"/>
      <c r="AB29" s="35"/>
      <c r="AC29" s="35"/>
      <c r="AD29" s="35"/>
      <c r="AE29" s="35"/>
      <c r="AF29" s="35"/>
      <c r="AG29" s="7"/>
    </row>
    <row r="30" spans="1:33" ht="17.25" hidden="1" customHeight="1" outlineLevel="1">
      <c r="A30" s="21"/>
      <c r="B30" s="22"/>
      <c r="C30" s="22" t="s">
        <v>47</v>
      </c>
      <c r="D30" s="49"/>
      <c r="E30" s="49"/>
      <c r="F30" s="49"/>
      <c r="G30" s="49"/>
      <c r="H30" s="20"/>
      <c r="I30" s="34"/>
      <c r="J30" s="35"/>
      <c r="K30" s="35"/>
      <c r="L30" s="35"/>
      <c r="M30" s="35"/>
      <c r="N30" s="35"/>
      <c r="O30" s="35"/>
      <c r="P30" s="35"/>
      <c r="Q30" s="35"/>
      <c r="R30" s="35"/>
      <c r="S30" s="35"/>
      <c r="T30" s="35"/>
      <c r="U30" s="35"/>
      <c r="V30" s="35"/>
      <c r="W30" s="35"/>
      <c r="X30" s="35"/>
      <c r="Y30" s="35"/>
      <c r="Z30" s="35"/>
      <c r="AA30" s="35"/>
      <c r="AB30" s="35"/>
      <c r="AC30" s="35"/>
      <c r="AD30" s="35"/>
      <c r="AE30" s="35"/>
      <c r="AF30" s="35"/>
      <c r="AG30" s="7"/>
    </row>
    <row r="31" spans="1:33" ht="13.5" hidden="1" outlineLevel="1">
      <c r="A31" s="21"/>
      <c r="B31" s="22"/>
      <c r="C31" s="22" t="s">
        <v>48</v>
      </c>
      <c r="D31" s="49"/>
      <c r="E31" s="49"/>
      <c r="F31" s="49"/>
      <c r="G31" s="49"/>
      <c r="H31" s="24"/>
      <c r="I31" s="34"/>
      <c r="J31" s="35"/>
      <c r="K31" s="35"/>
      <c r="L31" s="35"/>
      <c r="M31" s="35"/>
      <c r="N31" s="35"/>
      <c r="O31" s="35"/>
      <c r="P31" s="35"/>
      <c r="Q31" s="35"/>
      <c r="R31" s="35"/>
      <c r="S31" s="35"/>
      <c r="T31" s="35"/>
      <c r="U31" s="35"/>
      <c r="V31" s="35"/>
      <c r="W31" s="35"/>
      <c r="X31" s="35"/>
      <c r="Y31" s="35"/>
      <c r="Z31" s="35"/>
      <c r="AA31" s="35"/>
      <c r="AB31" s="35"/>
      <c r="AC31" s="35"/>
      <c r="AD31" s="35"/>
      <c r="AE31" s="35"/>
      <c r="AF31" s="35"/>
      <c r="AG31" s="7"/>
    </row>
    <row r="32" spans="1:33" ht="21" customHeight="1" collapsed="1">
      <c r="A32" s="43" t="s">
        <v>49</v>
      </c>
      <c r="B32" s="320" t="s">
        <v>50</v>
      </c>
      <c r="C32" s="321"/>
      <c r="D32" s="51">
        <v>2400000000</v>
      </c>
      <c r="E32" s="48" t="s">
        <v>51</v>
      </c>
      <c r="F32" s="48" t="s">
        <v>52</v>
      </c>
      <c r="G32" s="54">
        <v>28</v>
      </c>
      <c r="H32" s="44"/>
      <c r="I32" s="52"/>
      <c r="J32" s="53"/>
      <c r="K32" s="53"/>
      <c r="L32" s="53"/>
      <c r="M32" s="53"/>
      <c r="N32" s="53"/>
      <c r="O32" s="53"/>
      <c r="P32" s="53"/>
      <c r="Q32" s="53"/>
      <c r="R32" s="53"/>
      <c r="S32" s="53"/>
      <c r="T32" s="53"/>
      <c r="U32" s="53"/>
      <c r="V32" s="53"/>
      <c r="W32" s="53"/>
      <c r="X32" s="53"/>
      <c r="Y32" s="53"/>
      <c r="Z32" s="53"/>
      <c r="AA32" s="53"/>
      <c r="AB32" s="53"/>
      <c r="AC32" s="35"/>
      <c r="AD32" s="35"/>
      <c r="AE32" s="35"/>
      <c r="AF32" s="35"/>
      <c r="AG32" s="7"/>
    </row>
    <row r="33" spans="1:33" ht="17.25" hidden="1" customHeight="1" outlineLevel="1">
      <c r="A33" s="21"/>
      <c r="B33" s="22"/>
      <c r="C33" s="22" t="s">
        <v>53</v>
      </c>
      <c r="D33" s="49"/>
      <c r="E33" s="49"/>
      <c r="F33" s="49"/>
      <c r="G33" s="49"/>
      <c r="H33" s="20"/>
      <c r="I33" s="34"/>
      <c r="J33" s="35"/>
      <c r="K33" s="35"/>
      <c r="L33" s="35"/>
      <c r="M33" s="35"/>
      <c r="N33" s="35"/>
      <c r="O33" s="35"/>
      <c r="P33" s="35"/>
      <c r="Q33" s="35"/>
      <c r="R33" s="35"/>
      <c r="S33" s="35"/>
      <c r="T33" s="35"/>
      <c r="U33" s="35"/>
      <c r="V33" s="35"/>
      <c r="W33" s="35"/>
      <c r="X33" s="35"/>
      <c r="Y33" s="35"/>
      <c r="Z33" s="35"/>
      <c r="AA33" s="35"/>
      <c r="AB33" s="35"/>
      <c r="AC33" s="35"/>
      <c r="AD33" s="35"/>
      <c r="AE33" s="35"/>
      <c r="AF33" s="35"/>
      <c r="AG33" s="7"/>
    </row>
    <row r="34" spans="1:33" ht="21" customHeight="1" collapsed="1">
      <c r="A34" s="43" t="s">
        <v>54</v>
      </c>
      <c r="B34" s="320" t="s">
        <v>55</v>
      </c>
      <c r="C34" s="321"/>
      <c r="D34" s="51">
        <v>900000000</v>
      </c>
      <c r="E34" s="48" t="s">
        <v>56</v>
      </c>
      <c r="F34" s="48" t="s">
        <v>56</v>
      </c>
      <c r="G34" s="48">
        <v>0</v>
      </c>
      <c r="H34" s="44"/>
      <c r="I34" s="53"/>
      <c r="J34" s="53"/>
      <c r="K34" s="53"/>
      <c r="L34" s="53"/>
      <c r="M34" s="53"/>
      <c r="N34" s="53"/>
      <c r="O34" s="53"/>
      <c r="P34" s="53"/>
      <c r="Q34" s="53"/>
      <c r="R34" s="53"/>
      <c r="S34" s="35"/>
      <c r="T34" s="35"/>
      <c r="U34" s="35"/>
      <c r="V34" s="35"/>
      <c r="W34" s="35"/>
      <c r="X34" s="35"/>
      <c r="Y34" s="35"/>
      <c r="Z34" s="35"/>
      <c r="AA34" s="35"/>
      <c r="AB34" s="35"/>
      <c r="AC34" s="35"/>
      <c r="AD34" s="35"/>
      <c r="AE34" s="35"/>
      <c r="AF34" s="35"/>
      <c r="AG34" s="7"/>
    </row>
    <row r="35" spans="1:33" ht="27" hidden="1" outlineLevel="1">
      <c r="A35" s="21"/>
      <c r="B35" s="22"/>
      <c r="C35" s="23" t="s">
        <v>57</v>
      </c>
      <c r="D35" s="49"/>
      <c r="E35" s="49"/>
      <c r="F35" s="49"/>
      <c r="G35" s="49"/>
      <c r="H35" s="20"/>
      <c r="I35" s="34"/>
      <c r="J35" s="35"/>
      <c r="K35" s="35"/>
      <c r="L35" s="35"/>
      <c r="M35" s="35"/>
      <c r="N35" s="35"/>
      <c r="O35" s="35"/>
      <c r="P35" s="35"/>
      <c r="Q35" s="35"/>
      <c r="R35" s="35"/>
      <c r="S35" s="35"/>
      <c r="T35" s="35"/>
      <c r="U35" s="35"/>
      <c r="V35" s="35"/>
      <c r="W35" s="35"/>
      <c r="X35" s="35"/>
      <c r="Y35" s="35"/>
      <c r="Z35" s="35"/>
      <c r="AA35" s="35"/>
      <c r="AB35" s="35"/>
      <c r="AC35" s="35"/>
      <c r="AD35" s="35"/>
      <c r="AE35" s="35"/>
      <c r="AF35" s="35"/>
      <c r="AG35" s="7"/>
    </row>
    <row r="36" spans="1:33" ht="13.5" hidden="1" outlineLevel="1">
      <c r="A36" s="21"/>
      <c r="B36" s="22"/>
      <c r="C36" s="23" t="s">
        <v>58</v>
      </c>
      <c r="D36" s="49"/>
      <c r="E36" s="49"/>
      <c r="F36" s="49"/>
      <c r="G36" s="49"/>
      <c r="H36" s="20"/>
      <c r="I36" s="34"/>
      <c r="J36" s="35"/>
      <c r="K36" s="35"/>
      <c r="L36" s="35"/>
      <c r="M36" s="35"/>
      <c r="N36" s="35"/>
      <c r="O36" s="35"/>
      <c r="P36" s="35"/>
      <c r="Q36" s="35"/>
      <c r="R36" s="35"/>
      <c r="S36" s="35"/>
      <c r="T36" s="35"/>
      <c r="U36" s="35"/>
      <c r="V36" s="35"/>
      <c r="W36" s="35"/>
      <c r="X36" s="35"/>
      <c r="Y36" s="35"/>
      <c r="Z36" s="35"/>
      <c r="AA36" s="35"/>
      <c r="AB36" s="35"/>
      <c r="AC36" s="35"/>
      <c r="AD36" s="35"/>
      <c r="AE36" s="35"/>
      <c r="AF36" s="35"/>
      <c r="AG36" s="7"/>
    </row>
    <row r="37" spans="1:33" ht="27" hidden="1" outlineLevel="1">
      <c r="A37" s="21"/>
      <c r="B37" s="22"/>
      <c r="C37" s="23" t="s">
        <v>59</v>
      </c>
      <c r="D37" s="49"/>
      <c r="E37" s="49"/>
      <c r="F37" s="49"/>
      <c r="G37" s="49"/>
      <c r="H37" s="20"/>
      <c r="I37" s="34"/>
      <c r="J37" s="35"/>
      <c r="K37" s="35"/>
      <c r="L37" s="35"/>
      <c r="M37" s="35"/>
      <c r="N37" s="35"/>
      <c r="O37" s="35"/>
      <c r="P37" s="35"/>
      <c r="Q37" s="35"/>
      <c r="R37" s="35"/>
      <c r="S37" s="35"/>
      <c r="T37" s="35"/>
      <c r="U37" s="35"/>
      <c r="V37" s="35"/>
      <c r="W37" s="35"/>
      <c r="X37" s="35"/>
      <c r="Y37" s="35"/>
      <c r="Z37" s="35"/>
      <c r="AA37" s="35"/>
      <c r="AB37" s="35"/>
      <c r="AC37" s="35"/>
      <c r="AD37" s="35"/>
      <c r="AE37" s="35"/>
      <c r="AF37" s="35"/>
      <c r="AG37" s="7"/>
    </row>
    <row r="38" spans="1:33" ht="13.5" hidden="1" outlineLevel="1">
      <c r="A38" s="21"/>
      <c r="B38" s="22"/>
      <c r="C38" s="23" t="s">
        <v>60</v>
      </c>
      <c r="D38" s="49"/>
      <c r="E38" s="49"/>
      <c r="F38" s="49"/>
      <c r="G38" s="49"/>
      <c r="H38" s="24"/>
      <c r="I38" s="34"/>
      <c r="J38" s="35"/>
      <c r="K38" s="35"/>
      <c r="L38" s="35"/>
      <c r="M38" s="35"/>
      <c r="N38" s="35"/>
      <c r="O38" s="35"/>
      <c r="P38" s="35"/>
      <c r="Q38" s="35"/>
      <c r="R38" s="35"/>
      <c r="S38" s="35"/>
      <c r="T38" s="35"/>
      <c r="U38" s="35"/>
      <c r="V38" s="35"/>
      <c r="W38" s="35"/>
      <c r="X38" s="35"/>
      <c r="Y38" s="35"/>
      <c r="Z38" s="35"/>
      <c r="AA38" s="35"/>
      <c r="AB38" s="35"/>
      <c r="AC38" s="35"/>
      <c r="AD38" s="35"/>
      <c r="AE38" s="35"/>
      <c r="AF38" s="35"/>
      <c r="AG38" s="7"/>
    </row>
    <row r="39" spans="1:33" ht="27" customHeight="1" collapsed="1">
      <c r="A39" s="43" t="s">
        <v>61</v>
      </c>
      <c r="B39" s="318" t="s">
        <v>62</v>
      </c>
      <c r="C39" s="319"/>
      <c r="D39" s="51">
        <v>1500000000</v>
      </c>
      <c r="E39" s="48" t="s">
        <v>63</v>
      </c>
      <c r="F39" s="48" t="s">
        <v>28</v>
      </c>
      <c r="G39" s="48">
        <v>24</v>
      </c>
      <c r="H39" s="44"/>
      <c r="I39" s="53"/>
      <c r="J39" s="53"/>
      <c r="K39" s="53"/>
      <c r="L39" s="53"/>
      <c r="M39" s="53"/>
      <c r="N39" s="53"/>
      <c r="O39" s="53"/>
      <c r="P39" s="53"/>
      <c r="Q39" s="53"/>
      <c r="R39" s="53"/>
      <c r="S39" s="53"/>
      <c r="T39" s="53"/>
      <c r="U39" s="35"/>
      <c r="V39" s="35"/>
      <c r="W39" s="35"/>
      <c r="X39" s="35"/>
      <c r="Y39" s="35"/>
      <c r="Z39" s="35"/>
      <c r="AA39" s="35"/>
      <c r="AB39" s="35"/>
      <c r="AC39" s="35"/>
      <c r="AD39" s="35"/>
      <c r="AE39" s="35"/>
      <c r="AF39" s="35"/>
      <c r="AG39" s="7"/>
    </row>
    <row r="40" spans="1:33" ht="27" hidden="1" outlineLevel="1">
      <c r="A40" s="21"/>
      <c r="B40" s="22"/>
      <c r="C40" s="23" t="s">
        <v>64</v>
      </c>
      <c r="D40" s="49"/>
      <c r="E40" s="49"/>
      <c r="F40" s="49"/>
      <c r="G40" s="49"/>
      <c r="H40" s="20"/>
      <c r="I40" s="34"/>
      <c r="J40" s="35"/>
      <c r="K40" s="35"/>
      <c r="L40" s="35"/>
      <c r="M40" s="35"/>
      <c r="N40" s="35"/>
      <c r="O40" s="35"/>
      <c r="P40" s="35"/>
      <c r="Q40" s="35"/>
      <c r="R40" s="35"/>
      <c r="S40" s="35"/>
      <c r="T40" s="35"/>
      <c r="U40" s="35"/>
      <c r="V40" s="35"/>
      <c r="W40" s="35"/>
      <c r="X40" s="35"/>
      <c r="Y40" s="35"/>
      <c r="Z40" s="35"/>
      <c r="AA40" s="35"/>
      <c r="AB40" s="35"/>
      <c r="AC40" s="35"/>
      <c r="AD40" s="35"/>
      <c r="AE40" s="35"/>
      <c r="AF40" s="35"/>
      <c r="AG40" s="7"/>
    </row>
    <row r="41" spans="1:33" ht="27" hidden="1" outlineLevel="1">
      <c r="A41" s="21"/>
      <c r="B41" s="22"/>
      <c r="C41" s="23" t="s">
        <v>65</v>
      </c>
      <c r="D41" s="49"/>
      <c r="E41" s="49"/>
      <c r="F41" s="49"/>
      <c r="G41" s="49"/>
      <c r="H41" s="20"/>
      <c r="I41" s="34"/>
      <c r="J41" s="35"/>
      <c r="K41" s="35"/>
      <c r="L41" s="35"/>
      <c r="M41" s="35"/>
      <c r="N41" s="35"/>
      <c r="O41" s="35"/>
      <c r="P41" s="35"/>
      <c r="Q41" s="35"/>
      <c r="R41" s="35"/>
      <c r="S41" s="35"/>
      <c r="T41" s="35"/>
      <c r="U41" s="35"/>
      <c r="V41" s="35"/>
      <c r="W41" s="35"/>
      <c r="X41" s="35"/>
      <c r="Y41" s="35"/>
      <c r="Z41" s="35"/>
      <c r="AA41" s="35"/>
      <c r="AB41" s="35"/>
      <c r="AC41" s="35"/>
      <c r="AD41" s="35"/>
      <c r="AE41" s="35"/>
      <c r="AF41" s="35"/>
      <c r="AG41" s="7"/>
    </row>
    <row r="42" spans="1:33" ht="27" hidden="1" outlineLevel="1">
      <c r="A42" s="21"/>
      <c r="B42" s="22"/>
      <c r="C42" s="23" t="s">
        <v>66</v>
      </c>
      <c r="D42" s="49"/>
      <c r="E42" s="49"/>
      <c r="F42" s="49"/>
      <c r="G42" s="49"/>
      <c r="H42" s="20"/>
      <c r="I42" s="34"/>
      <c r="J42" s="35"/>
      <c r="K42" s="35"/>
      <c r="L42" s="35"/>
      <c r="M42" s="35"/>
      <c r="N42" s="35"/>
      <c r="O42" s="35"/>
      <c r="P42" s="35"/>
      <c r="Q42" s="35"/>
      <c r="R42" s="35"/>
      <c r="S42" s="35"/>
      <c r="T42" s="35"/>
      <c r="U42" s="35"/>
      <c r="V42" s="35"/>
      <c r="W42" s="35"/>
      <c r="X42" s="35"/>
      <c r="Y42" s="35"/>
      <c r="Z42" s="35"/>
      <c r="AA42" s="35"/>
      <c r="AB42" s="35"/>
      <c r="AC42" s="35"/>
      <c r="AD42" s="35"/>
      <c r="AE42" s="35"/>
      <c r="AF42" s="35"/>
      <c r="AG42" s="7"/>
    </row>
    <row r="43" spans="1:33" ht="33.950000000000003" customHeight="1" collapsed="1">
      <c r="A43" s="43" t="s">
        <v>67</v>
      </c>
      <c r="B43" s="318" t="s">
        <v>68</v>
      </c>
      <c r="C43" s="319"/>
      <c r="D43" s="51">
        <v>500000000</v>
      </c>
      <c r="E43" s="48" t="s">
        <v>63</v>
      </c>
      <c r="F43" s="48" t="s">
        <v>28</v>
      </c>
      <c r="G43" s="48">
        <v>24</v>
      </c>
      <c r="H43" s="44"/>
      <c r="I43" s="53"/>
      <c r="J43" s="53"/>
      <c r="K43" s="53"/>
      <c r="L43" s="53"/>
      <c r="M43" s="53"/>
      <c r="N43" s="53"/>
      <c r="O43" s="53"/>
      <c r="P43" s="53"/>
      <c r="Q43" s="53"/>
      <c r="R43" s="53"/>
      <c r="S43" s="53"/>
      <c r="T43" s="53"/>
      <c r="U43" s="35"/>
      <c r="V43" s="35"/>
      <c r="W43" s="35"/>
      <c r="X43" s="35"/>
      <c r="Y43" s="35"/>
      <c r="Z43" s="35"/>
      <c r="AA43" s="35"/>
      <c r="AB43" s="35"/>
      <c r="AC43" s="35"/>
      <c r="AD43" s="35"/>
      <c r="AE43" s="35"/>
      <c r="AF43" s="35"/>
      <c r="AG43" s="7"/>
    </row>
    <row r="44" spans="1:33" ht="13.5" hidden="1" outlineLevel="1">
      <c r="A44" s="21"/>
      <c r="B44" s="22"/>
      <c r="C44" s="23" t="s">
        <v>69</v>
      </c>
      <c r="D44" s="49"/>
      <c r="E44" s="49"/>
      <c r="F44" s="49"/>
      <c r="G44" s="49"/>
      <c r="H44" s="20"/>
      <c r="I44" s="34"/>
      <c r="J44" s="35"/>
      <c r="K44" s="35"/>
      <c r="L44" s="35"/>
      <c r="M44" s="35"/>
      <c r="N44" s="35"/>
      <c r="O44" s="35"/>
      <c r="P44" s="35"/>
      <c r="Q44" s="35"/>
      <c r="R44" s="35"/>
      <c r="S44" s="35"/>
      <c r="T44" s="35"/>
      <c r="U44" s="35"/>
      <c r="V44" s="35"/>
      <c r="W44" s="35"/>
      <c r="X44" s="35"/>
      <c r="Y44" s="35"/>
      <c r="Z44" s="35"/>
      <c r="AA44" s="35"/>
      <c r="AB44" s="35"/>
      <c r="AC44" s="35"/>
      <c r="AD44" s="35"/>
      <c r="AE44" s="35"/>
      <c r="AF44" s="35"/>
      <c r="AG44" s="7"/>
    </row>
    <row r="45" spans="1:33" ht="13.5" hidden="1" outlineLevel="1">
      <c r="A45" s="21"/>
      <c r="B45" s="22"/>
      <c r="C45" s="23" t="s">
        <v>70</v>
      </c>
      <c r="D45" s="49"/>
      <c r="E45" s="49"/>
      <c r="F45" s="49"/>
      <c r="G45" s="49"/>
      <c r="H45" s="20"/>
      <c r="I45" s="34"/>
      <c r="J45" s="35"/>
      <c r="K45" s="35"/>
      <c r="L45" s="35"/>
      <c r="M45" s="35"/>
      <c r="N45" s="35"/>
      <c r="O45" s="35"/>
      <c r="P45" s="35"/>
      <c r="Q45" s="35"/>
      <c r="R45" s="35"/>
      <c r="S45" s="35"/>
      <c r="T45" s="35"/>
      <c r="U45" s="35"/>
      <c r="V45" s="35"/>
      <c r="W45" s="35"/>
      <c r="X45" s="35"/>
      <c r="Y45" s="35"/>
      <c r="Z45" s="35"/>
      <c r="AA45" s="35"/>
      <c r="AB45" s="35"/>
      <c r="AC45" s="35"/>
      <c r="AD45" s="35"/>
      <c r="AE45" s="35"/>
      <c r="AF45" s="35"/>
      <c r="AG45" s="7"/>
    </row>
    <row r="46" spans="1:33" ht="13.5" hidden="1" outlineLevel="1">
      <c r="A46" s="21"/>
      <c r="B46" s="22"/>
      <c r="C46" s="23" t="s">
        <v>71</v>
      </c>
      <c r="D46" s="49"/>
      <c r="E46" s="49"/>
      <c r="F46" s="49"/>
      <c r="G46" s="49"/>
      <c r="H46" s="20"/>
      <c r="I46" s="34"/>
      <c r="J46" s="35"/>
      <c r="K46" s="35"/>
      <c r="L46" s="35"/>
      <c r="M46" s="35"/>
      <c r="N46" s="35"/>
      <c r="O46" s="35"/>
      <c r="P46" s="35"/>
      <c r="Q46" s="35"/>
      <c r="R46" s="35"/>
      <c r="S46" s="35"/>
      <c r="T46" s="35"/>
      <c r="U46" s="35"/>
      <c r="V46" s="35"/>
      <c r="W46" s="35"/>
      <c r="X46" s="35"/>
      <c r="Y46" s="35"/>
      <c r="Z46" s="35"/>
      <c r="AA46" s="35"/>
      <c r="AB46" s="35"/>
      <c r="AC46" s="35"/>
      <c r="AD46" s="35"/>
      <c r="AE46" s="35"/>
      <c r="AF46" s="35"/>
      <c r="AG46" s="7"/>
    </row>
    <row r="47" spans="1:33" ht="27" hidden="1" outlineLevel="1">
      <c r="A47" s="21"/>
      <c r="B47" s="22"/>
      <c r="C47" s="23" t="s">
        <v>72</v>
      </c>
      <c r="D47" s="49"/>
      <c r="E47" s="49"/>
      <c r="F47" s="49"/>
      <c r="G47" s="49"/>
      <c r="H47" s="20"/>
      <c r="I47" s="34"/>
      <c r="J47" s="35"/>
      <c r="K47" s="35"/>
      <c r="L47" s="35"/>
      <c r="M47" s="35"/>
      <c r="N47" s="35"/>
      <c r="O47" s="35"/>
      <c r="P47" s="35"/>
      <c r="Q47" s="35"/>
      <c r="R47" s="35"/>
      <c r="S47" s="35"/>
      <c r="T47" s="35"/>
      <c r="U47" s="35"/>
      <c r="V47" s="35"/>
      <c r="W47" s="35"/>
      <c r="X47" s="35"/>
      <c r="Y47" s="35"/>
      <c r="Z47" s="35"/>
      <c r="AA47" s="35"/>
      <c r="AB47" s="35"/>
      <c r="AC47" s="35"/>
      <c r="AD47" s="35"/>
      <c r="AE47" s="35"/>
      <c r="AF47" s="35"/>
      <c r="AG47" s="7"/>
    </row>
    <row r="48" spans="1:33" ht="27" hidden="1" outlineLevel="1">
      <c r="A48" s="21"/>
      <c r="B48" s="22"/>
      <c r="C48" s="23" t="s">
        <v>73</v>
      </c>
      <c r="D48" s="49"/>
      <c r="E48" s="49"/>
      <c r="F48" s="49"/>
      <c r="G48" s="49"/>
      <c r="H48" s="20"/>
      <c r="I48" s="34"/>
      <c r="J48" s="35"/>
      <c r="K48" s="35"/>
      <c r="L48" s="35"/>
      <c r="M48" s="35"/>
      <c r="N48" s="35"/>
      <c r="O48" s="35"/>
      <c r="P48" s="35"/>
      <c r="Q48" s="35"/>
      <c r="R48" s="35"/>
      <c r="S48" s="35"/>
      <c r="T48" s="35"/>
      <c r="U48" s="35"/>
      <c r="V48" s="35"/>
      <c r="W48" s="35"/>
      <c r="X48" s="35"/>
      <c r="Y48" s="35"/>
      <c r="Z48" s="35"/>
      <c r="AA48" s="35"/>
      <c r="AB48" s="35"/>
      <c r="AC48" s="35"/>
      <c r="AD48" s="35"/>
      <c r="AE48" s="35"/>
      <c r="AF48" s="35"/>
      <c r="AG48" s="7"/>
    </row>
    <row r="49" spans="1:33" ht="27" hidden="1" outlineLevel="1">
      <c r="A49" s="21"/>
      <c r="B49" s="22"/>
      <c r="C49" s="23" t="s">
        <v>74</v>
      </c>
      <c r="D49" s="49"/>
      <c r="E49" s="49"/>
      <c r="F49" s="49"/>
      <c r="G49" s="49"/>
      <c r="H49" s="24"/>
      <c r="I49" s="34"/>
      <c r="J49" s="35"/>
      <c r="K49" s="35"/>
      <c r="L49" s="35"/>
      <c r="M49" s="35"/>
      <c r="N49" s="35"/>
      <c r="O49" s="35"/>
      <c r="P49" s="35"/>
      <c r="Q49" s="35"/>
      <c r="R49" s="35"/>
      <c r="S49" s="35"/>
      <c r="T49" s="35"/>
      <c r="U49" s="35"/>
      <c r="V49" s="35"/>
      <c r="W49" s="35"/>
      <c r="X49" s="35"/>
      <c r="Y49" s="35"/>
      <c r="Z49" s="35"/>
      <c r="AA49" s="35"/>
      <c r="AB49" s="35"/>
      <c r="AC49" s="35"/>
      <c r="AD49" s="35"/>
      <c r="AE49" s="35"/>
      <c r="AF49" s="35"/>
      <c r="AG49" s="7"/>
    </row>
    <row r="50" spans="1:33" ht="21" customHeight="1" collapsed="1">
      <c r="A50" s="43" t="s">
        <v>75</v>
      </c>
      <c r="B50" s="320" t="s">
        <v>76</v>
      </c>
      <c r="C50" s="321"/>
      <c r="D50" s="51">
        <v>90000000</v>
      </c>
      <c r="E50" s="48" t="s">
        <v>77</v>
      </c>
      <c r="F50" s="48" t="s">
        <v>78</v>
      </c>
      <c r="G50" s="48">
        <v>0</v>
      </c>
      <c r="H50" s="56">
        <v>0.7</v>
      </c>
      <c r="I50" s="53"/>
      <c r="J50" s="53"/>
      <c r="K50" s="53"/>
      <c r="L50" s="35"/>
      <c r="M50" s="35"/>
      <c r="N50" s="35"/>
      <c r="O50" s="35"/>
      <c r="P50" s="35"/>
      <c r="Q50" s="35"/>
      <c r="R50" s="35"/>
      <c r="S50" s="35"/>
      <c r="T50" s="35"/>
      <c r="U50" s="35"/>
      <c r="V50" s="35"/>
      <c r="W50" s="35"/>
      <c r="X50" s="35"/>
      <c r="Y50" s="35"/>
      <c r="Z50" s="35"/>
      <c r="AA50" s="35"/>
      <c r="AB50" s="35"/>
      <c r="AC50" s="35"/>
      <c r="AD50" s="35"/>
      <c r="AE50" s="35"/>
      <c r="AF50" s="35"/>
      <c r="AG50" s="7"/>
    </row>
    <row r="51" spans="1:33" ht="17.25" hidden="1" customHeight="1" outlineLevel="1">
      <c r="A51" s="21"/>
      <c r="B51" s="22"/>
      <c r="C51" s="22" t="s">
        <v>79</v>
      </c>
      <c r="D51" s="49"/>
      <c r="E51" s="49"/>
      <c r="F51" s="49"/>
      <c r="G51" s="49"/>
      <c r="H51" s="20"/>
      <c r="I51" s="34"/>
      <c r="J51" s="35"/>
      <c r="K51" s="35"/>
      <c r="L51" s="35"/>
      <c r="M51" s="35"/>
      <c r="N51" s="35"/>
      <c r="O51" s="35"/>
      <c r="P51" s="35"/>
      <c r="Q51" s="35"/>
      <c r="R51" s="35"/>
      <c r="S51" s="35"/>
      <c r="T51" s="35"/>
      <c r="U51" s="35"/>
      <c r="V51" s="35"/>
      <c r="W51" s="35"/>
      <c r="X51" s="35"/>
      <c r="Y51" s="35"/>
      <c r="Z51" s="35"/>
      <c r="AA51" s="35"/>
      <c r="AB51" s="35"/>
      <c r="AC51" s="35"/>
      <c r="AD51" s="35"/>
      <c r="AE51" s="35"/>
      <c r="AF51" s="35"/>
      <c r="AG51" s="7"/>
    </row>
    <row r="52" spans="1:33" ht="17.25" hidden="1" customHeight="1" outlineLevel="1">
      <c r="A52" s="21"/>
      <c r="B52" s="22"/>
      <c r="C52" s="22" t="s">
        <v>80</v>
      </c>
      <c r="D52" s="49"/>
      <c r="E52" s="49"/>
      <c r="F52" s="49"/>
      <c r="G52" s="49"/>
      <c r="H52" s="20"/>
      <c r="I52" s="34"/>
      <c r="J52" s="35"/>
      <c r="K52" s="35"/>
      <c r="L52" s="35"/>
      <c r="M52" s="35"/>
      <c r="N52" s="35"/>
      <c r="O52" s="35"/>
      <c r="P52" s="35"/>
      <c r="Q52" s="35"/>
      <c r="R52" s="35"/>
      <c r="S52" s="35"/>
      <c r="T52" s="35"/>
      <c r="U52" s="35"/>
      <c r="V52" s="35"/>
      <c r="W52" s="35"/>
      <c r="X52" s="35"/>
      <c r="Y52" s="35"/>
      <c r="Z52" s="35"/>
      <c r="AA52" s="35"/>
      <c r="AB52" s="35"/>
      <c r="AC52" s="35"/>
      <c r="AD52" s="35"/>
      <c r="AE52" s="35"/>
      <c r="AF52" s="35"/>
      <c r="AG52" s="7"/>
    </row>
    <row r="53" spans="1:33" ht="17.25" hidden="1" customHeight="1" outlineLevel="1">
      <c r="A53" s="21"/>
      <c r="B53" s="22"/>
      <c r="C53" s="22" t="s">
        <v>81</v>
      </c>
      <c r="D53" s="49"/>
      <c r="E53" s="49"/>
      <c r="F53" s="49"/>
      <c r="G53" s="49"/>
      <c r="H53" s="20"/>
      <c r="I53" s="34"/>
      <c r="J53" s="35"/>
      <c r="K53" s="35"/>
      <c r="L53" s="35"/>
      <c r="M53" s="35"/>
      <c r="N53" s="35"/>
      <c r="O53" s="35"/>
      <c r="P53" s="35"/>
      <c r="Q53" s="35"/>
      <c r="R53" s="35"/>
      <c r="S53" s="35"/>
      <c r="T53" s="35"/>
      <c r="U53" s="35"/>
      <c r="V53" s="35"/>
      <c r="W53" s="35"/>
      <c r="X53" s="35"/>
      <c r="Y53" s="35"/>
      <c r="Z53" s="35"/>
      <c r="AA53" s="35"/>
      <c r="AB53" s="35"/>
      <c r="AC53" s="35"/>
      <c r="AD53" s="35"/>
      <c r="AE53" s="35"/>
      <c r="AF53" s="35"/>
      <c r="AG53" s="7"/>
    </row>
    <row r="54" spans="1:33" ht="13.5" hidden="1" outlineLevel="1">
      <c r="A54" s="21"/>
      <c r="B54" s="22"/>
      <c r="C54" s="22" t="s">
        <v>82</v>
      </c>
      <c r="D54" s="49"/>
      <c r="E54" s="49"/>
      <c r="F54" s="49"/>
      <c r="G54" s="49"/>
      <c r="H54" s="24"/>
      <c r="I54" s="34"/>
      <c r="J54" s="35"/>
      <c r="K54" s="35"/>
      <c r="L54" s="35"/>
      <c r="M54" s="35"/>
      <c r="N54" s="35"/>
      <c r="O54" s="35"/>
      <c r="P54" s="35"/>
      <c r="Q54" s="35"/>
      <c r="R54" s="35"/>
      <c r="S54" s="35"/>
      <c r="T54" s="35"/>
      <c r="U54" s="35"/>
      <c r="V54" s="35"/>
      <c r="W54" s="35"/>
      <c r="X54" s="35"/>
      <c r="Y54" s="35"/>
      <c r="Z54" s="35"/>
      <c r="AA54" s="35"/>
      <c r="AB54" s="35"/>
      <c r="AC54" s="35"/>
      <c r="AD54" s="35"/>
      <c r="AE54" s="35"/>
      <c r="AF54" s="35"/>
      <c r="AG54" s="7"/>
    </row>
    <row r="55" spans="1:33" ht="17.25" hidden="1" customHeight="1" outlineLevel="1">
      <c r="A55" s="21"/>
      <c r="B55" s="22"/>
      <c r="C55" s="22" t="s">
        <v>83</v>
      </c>
      <c r="D55" s="49"/>
      <c r="E55" s="49"/>
      <c r="F55" s="49"/>
      <c r="G55" s="49"/>
      <c r="H55" s="20"/>
      <c r="I55" s="34"/>
      <c r="J55" s="35"/>
      <c r="K55" s="35"/>
      <c r="L55" s="35"/>
      <c r="M55" s="35"/>
      <c r="N55" s="35"/>
      <c r="O55" s="35"/>
      <c r="P55" s="35"/>
      <c r="Q55" s="35"/>
      <c r="R55" s="35"/>
      <c r="S55" s="35"/>
      <c r="T55" s="35"/>
      <c r="U55" s="35"/>
      <c r="V55" s="35"/>
      <c r="W55" s="35"/>
      <c r="X55" s="35"/>
      <c r="Y55" s="35"/>
      <c r="Z55" s="35"/>
      <c r="AA55" s="35"/>
      <c r="AB55" s="35"/>
      <c r="AC55" s="35"/>
      <c r="AD55" s="35"/>
      <c r="AE55" s="35"/>
      <c r="AF55" s="35"/>
      <c r="AG55" s="7"/>
    </row>
    <row r="56" spans="1:33" ht="17.25" hidden="1" customHeight="1" outlineLevel="1">
      <c r="A56" s="21"/>
      <c r="B56" s="22"/>
      <c r="C56" s="22" t="s">
        <v>84</v>
      </c>
      <c r="D56" s="49"/>
      <c r="E56" s="49"/>
      <c r="F56" s="49"/>
      <c r="G56" s="49"/>
      <c r="H56" s="20"/>
      <c r="I56" s="34"/>
      <c r="J56" s="35"/>
      <c r="K56" s="35"/>
      <c r="L56" s="35"/>
      <c r="M56" s="35"/>
      <c r="N56" s="35"/>
      <c r="O56" s="35"/>
      <c r="P56" s="35"/>
      <c r="Q56" s="35"/>
      <c r="R56" s="35"/>
      <c r="S56" s="35"/>
      <c r="T56" s="35"/>
      <c r="U56" s="35"/>
      <c r="V56" s="35"/>
      <c r="W56" s="35"/>
      <c r="X56" s="35"/>
      <c r="Y56" s="35"/>
      <c r="Z56" s="35"/>
      <c r="AA56" s="35"/>
      <c r="AB56" s="35"/>
      <c r="AC56" s="35"/>
      <c r="AD56" s="35"/>
      <c r="AE56" s="35"/>
      <c r="AF56" s="35"/>
      <c r="AG56" s="7"/>
    </row>
    <row r="57" spans="1:33" ht="17.25" hidden="1" customHeight="1" outlineLevel="1">
      <c r="A57" s="21"/>
      <c r="B57" s="22"/>
      <c r="C57" s="22" t="s">
        <v>85</v>
      </c>
      <c r="D57" s="49"/>
      <c r="E57" s="49"/>
      <c r="F57" s="49"/>
      <c r="G57" s="49"/>
      <c r="H57" s="20"/>
      <c r="I57" s="34"/>
      <c r="J57" s="35"/>
      <c r="K57" s="35"/>
      <c r="L57" s="35"/>
      <c r="M57" s="35"/>
      <c r="N57" s="35"/>
      <c r="O57" s="35"/>
      <c r="P57" s="35"/>
      <c r="Q57" s="35"/>
      <c r="R57" s="35"/>
      <c r="S57" s="35"/>
      <c r="T57" s="35"/>
      <c r="U57" s="35"/>
      <c r="V57" s="35"/>
      <c r="W57" s="35"/>
      <c r="X57" s="35"/>
      <c r="Y57" s="35"/>
      <c r="Z57" s="35"/>
      <c r="AA57" s="35"/>
      <c r="AB57" s="35"/>
      <c r="AC57" s="35"/>
      <c r="AD57" s="35"/>
      <c r="AE57" s="35"/>
      <c r="AF57" s="35"/>
      <c r="AG57" s="7"/>
    </row>
    <row r="58" spans="1:33" ht="13.5" hidden="1" outlineLevel="1">
      <c r="A58" s="21"/>
      <c r="B58" s="22"/>
      <c r="C58" s="22" t="s">
        <v>86</v>
      </c>
      <c r="D58" s="49"/>
      <c r="E58" s="49"/>
      <c r="F58" s="49"/>
      <c r="G58" s="49"/>
      <c r="H58" s="24"/>
      <c r="I58" s="34"/>
      <c r="J58" s="35"/>
      <c r="K58" s="35"/>
      <c r="L58" s="35"/>
      <c r="M58" s="35"/>
      <c r="N58" s="35"/>
      <c r="O58" s="35"/>
      <c r="P58" s="35"/>
      <c r="Q58" s="35"/>
      <c r="R58" s="35"/>
      <c r="S58" s="35"/>
      <c r="T58" s="35"/>
      <c r="U58" s="35"/>
      <c r="V58" s="35"/>
      <c r="W58" s="35"/>
      <c r="X58" s="35"/>
      <c r="Y58" s="35"/>
      <c r="Z58" s="35"/>
      <c r="AA58" s="35"/>
      <c r="AB58" s="35"/>
      <c r="AC58" s="35"/>
      <c r="AD58" s="35"/>
      <c r="AE58" s="35"/>
      <c r="AF58" s="35"/>
      <c r="AG58" s="7"/>
    </row>
    <row r="59" spans="1:33" ht="21" customHeight="1" collapsed="1">
      <c r="A59" s="43" t="s">
        <v>87</v>
      </c>
      <c r="B59" s="320" t="s">
        <v>88</v>
      </c>
      <c r="C59" s="321"/>
      <c r="D59" s="51">
        <v>60000000</v>
      </c>
      <c r="E59" s="48" t="s">
        <v>89</v>
      </c>
      <c r="F59" s="48" t="s">
        <v>89</v>
      </c>
      <c r="G59" s="48">
        <v>0</v>
      </c>
      <c r="H59" s="56">
        <v>0.8</v>
      </c>
      <c r="I59" s="53"/>
      <c r="J59" s="53"/>
      <c r="K59" s="35"/>
      <c r="L59" s="35"/>
      <c r="M59" s="35"/>
      <c r="N59" s="35"/>
      <c r="O59" s="35"/>
      <c r="P59" s="35"/>
      <c r="Q59" s="35"/>
      <c r="R59" s="35"/>
      <c r="S59" s="35"/>
      <c r="T59" s="35"/>
      <c r="U59" s="35"/>
      <c r="V59" s="35"/>
      <c r="W59" s="35"/>
      <c r="X59" s="35"/>
      <c r="Y59" s="35"/>
      <c r="Z59" s="35"/>
      <c r="AA59" s="35"/>
      <c r="AB59" s="35"/>
      <c r="AC59" s="35"/>
      <c r="AD59" s="35"/>
      <c r="AE59" s="35"/>
      <c r="AF59" s="35"/>
      <c r="AG59" s="7"/>
    </row>
    <row r="60" spans="1:33" ht="17.100000000000001" hidden="1" customHeight="1" outlineLevel="1">
      <c r="A60" s="21"/>
      <c r="B60" s="22"/>
      <c r="C60" s="22" t="s">
        <v>90</v>
      </c>
      <c r="D60" s="49"/>
      <c r="E60" s="49"/>
      <c r="F60" s="49"/>
      <c r="G60" s="49"/>
      <c r="H60" s="20"/>
      <c r="I60" s="34"/>
      <c r="J60" s="35"/>
      <c r="K60" s="35"/>
      <c r="L60" s="35"/>
      <c r="M60" s="35"/>
      <c r="N60" s="35"/>
      <c r="O60" s="35"/>
      <c r="P60" s="35"/>
      <c r="Q60" s="35"/>
      <c r="R60" s="35"/>
      <c r="S60" s="35"/>
      <c r="T60" s="35"/>
      <c r="U60" s="35"/>
      <c r="V60" s="35"/>
      <c r="W60" s="35"/>
      <c r="X60" s="35"/>
      <c r="Y60" s="35"/>
      <c r="Z60" s="35"/>
      <c r="AA60" s="35"/>
      <c r="AB60" s="35"/>
      <c r="AC60" s="35"/>
      <c r="AD60" s="35"/>
      <c r="AE60" s="35"/>
      <c r="AF60" s="35"/>
      <c r="AG60" s="7"/>
    </row>
    <row r="61" spans="1:33" ht="17.25" hidden="1" customHeight="1" outlineLevel="1">
      <c r="A61" s="21"/>
      <c r="B61" s="22"/>
      <c r="C61" s="22" t="s">
        <v>91</v>
      </c>
      <c r="D61" s="49"/>
      <c r="E61" s="49"/>
      <c r="F61" s="49"/>
      <c r="G61" s="49"/>
      <c r="H61" s="20"/>
      <c r="I61" s="34"/>
      <c r="J61" s="35"/>
      <c r="K61" s="35"/>
      <c r="L61" s="35"/>
      <c r="M61" s="35"/>
      <c r="N61" s="35"/>
      <c r="O61" s="35"/>
      <c r="P61" s="35"/>
      <c r="Q61" s="35"/>
      <c r="R61" s="35"/>
      <c r="S61" s="35"/>
      <c r="T61" s="35"/>
      <c r="U61" s="35"/>
      <c r="V61" s="35"/>
      <c r="W61" s="35"/>
      <c r="X61" s="35"/>
      <c r="Y61" s="35"/>
      <c r="Z61" s="35"/>
      <c r="AA61" s="35"/>
      <c r="AB61" s="35"/>
      <c r="AC61" s="35"/>
      <c r="AD61" s="35"/>
      <c r="AE61" s="35"/>
      <c r="AF61" s="35"/>
      <c r="AG61" s="7"/>
    </row>
    <row r="62" spans="1:33" ht="17.25" hidden="1" customHeight="1" outlineLevel="1">
      <c r="A62" s="21"/>
      <c r="B62" s="22"/>
      <c r="C62" s="22" t="s">
        <v>92</v>
      </c>
      <c r="D62" s="49"/>
      <c r="E62" s="49"/>
      <c r="F62" s="49"/>
      <c r="G62" s="49"/>
      <c r="H62" s="20"/>
      <c r="I62" s="34"/>
      <c r="J62" s="35"/>
      <c r="K62" s="35"/>
      <c r="L62" s="35"/>
      <c r="M62" s="35"/>
      <c r="N62" s="35"/>
      <c r="O62" s="35"/>
      <c r="P62" s="35"/>
      <c r="Q62" s="35"/>
      <c r="R62" s="35"/>
      <c r="S62" s="35"/>
      <c r="T62" s="35"/>
      <c r="U62" s="35"/>
      <c r="V62" s="35"/>
      <c r="W62" s="35"/>
      <c r="X62" s="35"/>
      <c r="Y62" s="35"/>
      <c r="Z62" s="35"/>
      <c r="AA62" s="35"/>
      <c r="AB62" s="35"/>
      <c r="AC62" s="35"/>
      <c r="AD62" s="35"/>
      <c r="AE62" s="35"/>
      <c r="AF62" s="35"/>
      <c r="AG62" s="7"/>
    </row>
    <row r="63" spans="1:33" ht="17.25" hidden="1" customHeight="1" outlineLevel="1">
      <c r="A63" s="21"/>
      <c r="B63" s="22"/>
      <c r="C63" s="22" t="s">
        <v>93</v>
      </c>
      <c r="D63" s="49"/>
      <c r="E63" s="49"/>
      <c r="F63" s="49"/>
      <c r="G63" s="49"/>
      <c r="H63" s="20"/>
      <c r="I63" s="34"/>
      <c r="J63" s="35"/>
      <c r="K63" s="35"/>
      <c r="L63" s="35"/>
      <c r="M63" s="35"/>
      <c r="N63" s="35"/>
      <c r="O63" s="35"/>
      <c r="P63" s="35"/>
      <c r="Q63" s="35"/>
      <c r="R63" s="35"/>
      <c r="S63" s="35"/>
      <c r="T63" s="35"/>
      <c r="U63" s="35"/>
      <c r="V63" s="35"/>
      <c r="W63" s="35"/>
      <c r="X63" s="35"/>
      <c r="Y63" s="35"/>
      <c r="Z63" s="35"/>
      <c r="AA63" s="35"/>
      <c r="AB63" s="35"/>
      <c r="AC63" s="35"/>
      <c r="AD63" s="35"/>
      <c r="AE63" s="35"/>
      <c r="AF63" s="35"/>
      <c r="AG63" s="7"/>
    </row>
    <row r="64" spans="1:33" ht="17.25" hidden="1" customHeight="1" outlineLevel="1">
      <c r="A64" s="21"/>
      <c r="B64" s="22"/>
      <c r="C64" s="22" t="s">
        <v>94</v>
      </c>
      <c r="D64" s="49"/>
      <c r="E64" s="49"/>
      <c r="F64" s="49"/>
      <c r="G64" s="49"/>
      <c r="H64" s="20"/>
      <c r="I64" s="34"/>
      <c r="J64" s="35"/>
      <c r="K64" s="35"/>
      <c r="L64" s="35"/>
      <c r="M64" s="35"/>
      <c r="N64" s="35"/>
      <c r="O64" s="35"/>
      <c r="P64" s="35"/>
      <c r="Q64" s="35"/>
      <c r="R64" s="35"/>
      <c r="S64" s="35"/>
      <c r="T64" s="35"/>
      <c r="U64" s="35"/>
      <c r="V64" s="35"/>
      <c r="W64" s="35"/>
      <c r="X64" s="35"/>
      <c r="Y64" s="35"/>
      <c r="Z64" s="35"/>
      <c r="AA64" s="35"/>
      <c r="AB64" s="35"/>
      <c r="AC64" s="35"/>
      <c r="AD64" s="35"/>
      <c r="AE64" s="35"/>
      <c r="AF64" s="35"/>
      <c r="AG64" s="7"/>
    </row>
    <row r="65" spans="1:33" ht="13.5" hidden="1" outlineLevel="1">
      <c r="A65" s="21"/>
      <c r="B65" s="22"/>
      <c r="C65" s="22" t="s">
        <v>95</v>
      </c>
      <c r="D65" s="49"/>
      <c r="E65" s="49"/>
      <c r="F65" s="49"/>
      <c r="G65" s="49"/>
      <c r="H65" s="24"/>
      <c r="I65" s="34"/>
      <c r="J65" s="35"/>
      <c r="K65" s="35"/>
      <c r="L65" s="35"/>
      <c r="M65" s="35"/>
      <c r="N65" s="35"/>
      <c r="O65" s="35"/>
      <c r="P65" s="35"/>
      <c r="Q65" s="35"/>
      <c r="R65" s="35"/>
      <c r="S65" s="35"/>
      <c r="T65" s="35"/>
      <c r="U65" s="35"/>
      <c r="V65" s="35"/>
      <c r="W65" s="35"/>
      <c r="X65" s="35"/>
      <c r="Y65" s="35"/>
      <c r="Z65" s="35"/>
      <c r="AA65" s="35"/>
      <c r="AB65" s="35"/>
      <c r="AC65" s="35"/>
      <c r="AD65" s="35"/>
      <c r="AE65" s="35"/>
      <c r="AF65" s="35"/>
      <c r="AG65" s="7"/>
    </row>
    <row r="66" spans="1:33" ht="21" customHeight="1" collapsed="1">
      <c r="A66" s="43" t="s">
        <v>96</v>
      </c>
      <c r="B66" s="320" t="s">
        <v>97</v>
      </c>
      <c r="C66" s="321"/>
      <c r="D66" s="51">
        <v>60000000</v>
      </c>
      <c r="E66" s="48" t="s">
        <v>89</v>
      </c>
      <c r="F66" s="48" t="s">
        <v>77</v>
      </c>
      <c r="G66" s="48">
        <v>-1</v>
      </c>
      <c r="H66" s="44"/>
      <c r="I66" s="53"/>
      <c r="J66" s="53"/>
      <c r="K66" s="53"/>
      <c r="L66" s="35"/>
      <c r="M66" s="35"/>
      <c r="N66" s="35"/>
      <c r="O66" s="35"/>
      <c r="P66" s="35"/>
      <c r="Q66" s="35"/>
      <c r="R66" s="35"/>
      <c r="S66" s="35"/>
      <c r="T66" s="35"/>
      <c r="U66" s="35"/>
      <c r="V66" s="35"/>
      <c r="W66" s="35"/>
      <c r="X66" s="35"/>
      <c r="Y66" s="35"/>
      <c r="Z66" s="35"/>
      <c r="AA66" s="35"/>
      <c r="AB66" s="35"/>
      <c r="AC66" s="35"/>
      <c r="AD66" s="35"/>
      <c r="AE66" s="35"/>
      <c r="AF66" s="35"/>
      <c r="AG66" s="7"/>
    </row>
    <row r="67" spans="1:33" ht="54.95" hidden="1" customHeight="1" outlineLevel="1">
      <c r="A67" s="21"/>
      <c r="B67" s="22"/>
      <c r="C67" s="23" t="s">
        <v>98</v>
      </c>
      <c r="D67" s="49"/>
      <c r="E67" s="49"/>
      <c r="F67" s="49"/>
      <c r="G67" s="49"/>
      <c r="H67" s="20"/>
      <c r="I67" s="34"/>
      <c r="J67" s="35"/>
      <c r="K67" s="35"/>
      <c r="L67" s="35"/>
      <c r="M67" s="35"/>
      <c r="N67" s="35"/>
      <c r="O67" s="35"/>
      <c r="P67" s="35"/>
      <c r="Q67" s="35"/>
      <c r="R67" s="35"/>
      <c r="S67" s="35"/>
      <c r="T67" s="35"/>
      <c r="U67" s="35"/>
      <c r="V67" s="35"/>
      <c r="W67" s="35"/>
      <c r="X67" s="35"/>
      <c r="Y67" s="35"/>
      <c r="Z67" s="35"/>
      <c r="AA67" s="35"/>
      <c r="AB67" s="35"/>
      <c r="AC67" s="35"/>
      <c r="AD67" s="35"/>
      <c r="AE67" s="35"/>
      <c r="AF67" s="35"/>
      <c r="AG67" s="7"/>
    </row>
    <row r="68" spans="1:33" ht="17.25" hidden="1" customHeight="1" outlineLevel="1">
      <c r="A68" s="21"/>
      <c r="B68" s="22"/>
      <c r="C68" s="22" t="s">
        <v>99</v>
      </c>
      <c r="D68" s="49"/>
      <c r="E68" s="49"/>
      <c r="F68" s="49"/>
      <c r="G68" s="49"/>
      <c r="H68" s="20"/>
      <c r="I68" s="34"/>
      <c r="J68" s="35"/>
      <c r="K68" s="35"/>
      <c r="L68" s="35"/>
      <c r="M68" s="35"/>
      <c r="N68" s="35"/>
      <c r="O68" s="35"/>
      <c r="P68" s="35"/>
      <c r="Q68" s="35"/>
      <c r="R68" s="35"/>
      <c r="S68" s="35"/>
      <c r="T68" s="35"/>
      <c r="U68" s="35"/>
      <c r="V68" s="35"/>
      <c r="W68" s="35"/>
      <c r="X68" s="35"/>
      <c r="Y68" s="35"/>
      <c r="Z68" s="35"/>
      <c r="AA68" s="35"/>
      <c r="AB68" s="35"/>
      <c r="AC68" s="35"/>
      <c r="AD68" s="35"/>
      <c r="AE68" s="35"/>
      <c r="AF68" s="35"/>
      <c r="AG68" s="7"/>
    </row>
    <row r="69" spans="1:33" ht="17.25" hidden="1" customHeight="1" outlineLevel="1">
      <c r="A69" s="21"/>
      <c r="B69" s="22"/>
      <c r="C69" s="22" t="s">
        <v>100</v>
      </c>
      <c r="D69" s="49"/>
      <c r="E69" s="49"/>
      <c r="F69" s="49"/>
      <c r="G69" s="49"/>
      <c r="H69" s="20"/>
      <c r="I69" s="34"/>
      <c r="J69" s="35"/>
      <c r="K69" s="35"/>
      <c r="L69" s="35"/>
      <c r="M69" s="35"/>
      <c r="N69" s="35"/>
      <c r="O69" s="35"/>
      <c r="P69" s="35"/>
      <c r="Q69" s="35"/>
      <c r="R69" s="35"/>
      <c r="S69" s="35"/>
      <c r="T69" s="35"/>
      <c r="U69" s="35"/>
      <c r="V69" s="35"/>
      <c r="W69" s="35"/>
      <c r="X69" s="35"/>
      <c r="Y69" s="35"/>
      <c r="Z69" s="35"/>
      <c r="AA69" s="35"/>
      <c r="AB69" s="35"/>
      <c r="AC69" s="35"/>
      <c r="AD69" s="35"/>
      <c r="AE69" s="35"/>
      <c r="AF69" s="35"/>
      <c r="AG69" s="7"/>
    </row>
    <row r="70" spans="1:33" ht="17.25" hidden="1" customHeight="1" outlineLevel="1">
      <c r="A70" s="21"/>
      <c r="B70" s="22"/>
      <c r="C70" s="22" t="s">
        <v>101</v>
      </c>
      <c r="D70" s="49"/>
      <c r="E70" s="49"/>
      <c r="F70" s="49"/>
      <c r="G70" s="49"/>
      <c r="H70" s="20"/>
      <c r="I70" s="34"/>
      <c r="J70" s="35"/>
      <c r="K70" s="35"/>
      <c r="L70" s="35"/>
      <c r="M70" s="35"/>
      <c r="N70" s="35"/>
      <c r="O70" s="35"/>
      <c r="P70" s="35"/>
      <c r="Q70" s="35"/>
      <c r="R70" s="35"/>
      <c r="S70" s="35"/>
      <c r="T70" s="35"/>
      <c r="U70" s="35"/>
      <c r="V70" s="35"/>
      <c r="W70" s="35"/>
      <c r="X70" s="35"/>
      <c r="Y70" s="35"/>
      <c r="Z70" s="35"/>
      <c r="AA70" s="35"/>
      <c r="AB70" s="35"/>
      <c r="AC70" s="35"/>
      <c r="AD70" s="35"/>
      <c r="AE70" s="35"/>
      <c r="AF70" s="35"/>
      <c r="AG70" s="7"/>
    </row>
    <row r="71" spans="1:33" ht="13.5" hidden="1" outlineLevel="1">
      <c r="A71" s="21"/>
      <c r="B71" s="22"/>
      <c r="C71" s="22" t="s">
        <v>102</v>
      </c>
      <c r="D71" s="49"/>
      <c r="E71" s="49"/>
      <c r="F71" s="49"/>
      <c r="G71" s="49"/>
      <c r="H71" s="24"/>
      <c r="I71" s="34"/>
      <c r="J71" s="35"/>
      <c r="K71" s="35"/>
      <c r="L71" s="35"/>
      <c r="M71" s="35"/>
      <c r="N71" s="35"/>
      <c r="O71" s="35"/>
      <c r="P71" s="35"/>
      <c r="Q71" s="35"/>
      <c r="R71" s="35"/>
      <c r="S71" s="35"/>
      <c r="T71" s="35"/>
      <c r="U71" s="35"/>
      <c r="V71" s="35"/>
      <c r="W71" s="35"/>
      <c r="X71" s="35"/>
      <c r="Y71" s="35"/>
      <c r="Z71" s="35"/>
      <c r="AA71" s="35"/>
      <c r="AB71" s="35"/>
      <c r="AC71" s="35"/>
      <c r="AD71" s="35"/>
      <c r="AE71" s="35"/>
      <c r="AF71" s="35"/>
      <c r="AG71" s="7"/>
    </row>
    <row r="72" spans="1:33" ht="21" customHeight="1" collapsed="1">
      <c r="A72" s="43" t="s">
        <v>103</v>
      </c>
      <c r="B72" s="320" t="s">
        <v>104</v>
      </c>
      <c r="C72" s="321"/>
      <c r="D72" s="51">
        <v>180000000</v>
      </c>
      <c r="E72" s="48" t="s">
        <v>105</v>
      </c>
      <c r="F72" s="48" t="s">
        <v>28</v>
      </c>
      <c r="G72" s="48">
        <v>28</v>
      </c>
      <c r="H72" s="44"/>
      <c r="I72" s="53"/>
      <c r="J72" s="53"/>
      <c r="K72" s="53"/>
      <c r="L72" s="53"/>
      <c r="M72" s="53"/>
      <c r="N72" s="53"/>
      <c r="O72" s="53"/>
      <c r="P72" s="53"/>
      <c r="Q72" s="53"/>
      <c r="R72" s="53"/>
      <c r="S72" s="53"/>
      <c r="T72" s="53"/>
      <c r="U72" s="35"/>
      <c r="V72" s="35"/>
      <c r="W72" s="35"/>
      <c r="X72" s="35"/>
      <c r="Y72" s="35"/>
      <c r="Z72" s="35"/>
      <c r="AA72" s="35"/>
      <c r="AB72" s="35"/>
      <c r="AC72" s="35"/>
      <c r="AD72" s="35"/>
      <c r="AE72" s="35"/>
      <c r="AF72" s="35"/>
      <c r="AG72" s="7"/>
    </row>
    <row r="73" spans="1:33" ht="17.25" hidden="1" customHeight="1" outlineLevel="1">
      <c r="A73" s="21"/>
      <c r="B73" s="22"/>
      <c r="C73" s="22" t="s">
        <v>106</v>
      </c>
      <c r="D73" s="49"/>
      <c r="E73" s="49"/>
      <c r="F73" s="49"/>
      <c r="G73" s="49"/>
      <c r="H73" s="20"/>
      <c r="I73" s="34"/>
      <c r="J73" s="35"/>
      <c r="K73" s="35"/>
      <c r="L73" s="35"/>
      <c r="M73" s="35"/>
      <c r="N73" s="35"/>
      <c r="O73" s="35"/>
      <c r="P73" s="35"/>
      <c r="Q73" s="35"/>
      <c r="R73" s="35"/>
      <c r="S73" s="35"/>
      <c r="T73" s="35"/>
      <c r="U73" s="35"/>
      <c r="V73" s="35"/>
      <c r="W73" s="35"/>
      <c r="X73" s="35"/>
      <c r="Y73" s="35"/>
      <c r="Z73" s="35"/>
      <c r="AA73" s="35"/>
      <c r="AB73" s="35"/>
      <c r="AC73" s="35"/>
      <c r="AD73" s="35"/>
      <c r="AE73" s="35"/>
      <c r="AF73" s="35"/>
      <c r="AG73" s="7"/>
    </row>
    <row r="74" spans="1:33" ht="17.25" hidden="1" customHeight="1" outlineLevel="1">
      <c r="A74" s="21"/>
      <c r="B74" s="22"/>
      <c r="C74" s="22" t="s">
        <v>107</v>
      </c>
      <c r="D74" s="49"/>
      <c r="E74" s="49"/>
      <c r="F74" s="49"/>
      <c r="G74" s="49"/>
      <c r="H74" s="20"/>
      <c r="I74" s="34"/>
      <c r="J74" s="35"/>
      <c r="K74" s="35"/>
      <c r="L74" s="35"/>
      <c r="M74" s="35"/>
      <c r="N74" s="35"/>
      <c r="O74" s="35"/>
      <c r="P74" s="35"/>
      <c r="Q74" s="35"/>
      <c r="R74" s="35"/>
      <c r="S74" s="35"/>
      <c r="T74" s="35"/>
      <c r="U74" s="35"/>
      <c r="V74" s="35"/>
      <c r="W74" s="35"/>
      <c r="X74" s="35"/>
      <c r="Y74" s="35"/>
      <c r="Z74" s="35"/>
      <c r="AA74" s="35"/>
      <c r="AB74" s="35"/>
      <c r="AC74" s="35"/>
      <c r="AD74" s="35"/>
      <c r="AE74" s="35"/>
      <c r="AF74" s="35"/>
      <c r="AG74" s="7"/>
    </row>
    <row r="75" spans="1:33" ht="17.25" hidden="1" customHeight="1" outlineLevel="1">
      <c r="A75" s="21"/>
      <c r="B75" s="22"/>
      <c r="C75" s="22" t="s">
        <v>108</v>
      </c>
      <c r="D75" s="49"/>
      <c r="E75" s="49"/>
      <c r="F75" s="49"/>
      <c r="G75" s="49"/>
      <c r="H75" s="20"/>
      <c r="I75" s="34"/>
      <c r="J75" s="35"/>
      <c r="K75" s="35"/>
      <c r="L75" s="35"/>
      <c r="M75" s="35"/>
      <c r="N75" s="35"/>
      <c r="O75" s="35"/>
      <c r="P75" s="35"/>
      <c r="Q75" s="35"/>
      <c r="R75" s="35"/>
      <c r="S75" s="35"/>
      <c r="T75" s="35"/>
      <c r="U75" s="35"/>
      <c r="V75" s="35"/>
      <c r="W75" s="35"/>
      <c r="X75" s="35"/>
      <c r="Y75" s="35"/>
      <c r="Z75" s="35"/>
      <c r="AA75" s="35"/>
      <c r="AB75" s="35"/>
      <c r="AC75" s="35"/>
      <c r="AD75" s="35"/>
      <c r="AE75" s="35"/>
      <c r="AF75" s="35"/>
      <c r="AG75" s="7"/>
    </row>
    <row r="76" spans="1:33" ht="17.25" hidden="1" customHeight="1" outlineLevel="1">
      <c r="A76" s="21"/>
      <c r="B76" s="22"/>
      <c r="C76" s="22" t="s">
        <v>109</v>
      </c>
      <c r="D76" s="49"/>
      <c r="E76" s="49"/>
      <c r="F76" s="49"/>
      <c r="G76" s="49"/>
      <c r="H76" s="20"/>
      <c r="I76" s="34"/>
      <c r="J76" s="35"/>
      <c r="K76" s="35"/>
      <c r="L76" s="35"/>
      <c r="M76" s="35"/>
      <c r="N76" s="35"/>
      <c r="O76" s="35"/>
      <c r="P76" s="35"/>
      <c r="Q76" s="35"/>
      <c r="R76" s="35"/>
      <c r="S76" s="35"/>
      <c r="T76" s="35"/>
      <c r="U76" s="35"/>
      <c r="V76" s="35"/>
      <c r="W76" s="35"/>
      <c r="X76" s="35"/>
      <c r="Y76" s="35"/>
      <c r="Z76" s="35"/>
      <c r="AA76" s="35"/>
      <c r="AB76" s="35"/>
      <c r="AC76" s="35"/>
      <c r="AD76" s="35"/>
      <c r="AE76" s="35"/>
      <c r="AF76" s="35"/>
      <c r="AG76" s="7"/>
    </row>
    <row r="77" spans="1:33" ht="17.25" hidden="1" customHeight="1" outlineLevel="1">
      <c r="A77" s="21"/>
      <c r="B77" s="22"/>
      <c r="C77" s="22" t="s">
        <v>110</v>
      </c>
      <c r="D77" s="49"/>
      <c r="E77" s="49"/>
      <c r="F77" s="49"/>
      <c r="G77" s="49"/>
      <c r="H77" s="20"/>
      <c r="I77" s="34"/>
      <c r="J77" s="35"/>
      <c r="K77" s="35"/>
      <c r="L77" s="35"/>
      <c r="M77" s="35"/>
      <c r="N77" s="35"/>
      <c r="O77" s="35"/>
      <c r="P77" s="35"/>
      <c r="Q77" s="35"/>
      <c r="R77" s="35"/>
      <c r="S77" s="35"/>
      <c r="T77" s="35"/>
      <c r="U77" s="35"/>
      <c r="V77" s="35"/>
      <c r="W77" s="35"/>
      <c r="X77" s="35"/>
      <c r="Y77" s="35"/>
      <c r="Z77" s="35"/>
      <c r="AA77" s="35"/>
      <c r="AB77" s="35"/>
      <c r="AC77" s="35"/>
      <c r="AD77" s="35"/>
      <c r="AE77" s="35"/>
      <c r="AF77" s="35"/>
      <c r="AG77" s="7"/>
    </row>
    <row r="78" spans="1:33" ht="13.5" hidden="1" outlineLevel="1">
      <c r="A78" s="21"/>
      <c r="B78" s="22"/>
      <c r="C78" s="22" t="s">
        <v>111</v>
      </c>
      <c r="D78" s="49"/>
      <c r="E78" s="49"/>
      <c r="F78" s="49"/>
      <c r="G78" s="49"/>
      <c r="H78" s="24"/>
      <c r="I78" s="34"/>
      <c r="J78" s="35"/>
      <c r="K78" s="35"/>
      <c r="L78" s="35"/>
      <c r="M78" s="35"/>
      <c r="N78" s="35"/>
      <c r="O78" s="35"/>
      <c r="P78" s="35"/>
      <c r="Q78" s="35"/>
      <c r="R78" s="35"/>
      <c r="S78" s="35"/>
      <c r="T78" s="35"/>
      <c r="U78" s="35"/>
      <c r="V78" s="35"/>
      <c r="W78" s="35"/>
      <c r="X78" s="35"/>
      <c r="Y78" s="35"/>
      <c r="Z78" s="35"/>
      <c r="AA78" s="35"/>
      <c r="AB78" s="35"/>
      <c r="AC78" s="35"/>
      <c r="AD78" s="35"/>
      <c r="AE78" s="35"/>
      <c r="AF78" s="35"/>
      <c r="AG78" s="7"/>
    </row>
    <row r="79" spans="1:33" ht="21" customHeight="1" collapsed="1">
      <c r="A79" s="43" t="s">
        <v>112</v>
      </c>
      <c r="B79" s="320" t="s">
        <v>113</v>
      </c>
      <c r="C79" s="321"/>
      <c r="D79" s="51">
        <v>180000000</v>
      </c>
      <c r="E79" s="48" t="s">
        <v>52</v>
      </c>
      <c r="F79" s="48" t="s">
        <v>114</v>
      </c>
      <c r="G79" s="48">
        <v>12</v>
      </c>
      <c r="H79" s="44"/>
      <c r="I79" s="53"/>
      <c r="J79" s="53"/>
      <c r="K79" s="53"/>
      <c r="L79" s="53"/>
      <c r="M79" s="53"/>
      <c r="N79" s="53"/>
      <c r="O79" s="53"/>
      <c r="P79" s="53"/>
      <c r="Q79" s="35"/>
      <c r="R79" s="35"/>
      <c r="S79" s="35"/>
      <c r="T79" s="35"/>
      <c r="U79" s="35"/>
      <c r="V79" s="35"/>
      <c r="W79" s="35"/>
      <c r="X79" s="35"/>
      <c r="Y79" s="35"/>
      <c r="Z79" s="35"/>
      <c r="AA79" s="35"/>
      <c r="AB79" s="35"/>
      <c r="AC79" s="35"/>
      <c r="AD79" s="35"/>
      <c r="AE79" s="35"/>
      <c r="AF79" s="35"/>
      <c r="AG79" s="7"/>
    </row>
    <row r="80" spans="1:33" ht="17.25" hidden="1" customHeight="1" outlineLevel="1">
      <c r="A80" s="21"/>
      <c r="B80" s="22"/>
      <c r="C80" s="22" t="s">
        <v>115</v>
      </c>
      <c r="D80" s="49"/>
      <c r="E80" s="49"/>
      <c r="F80" s="49"/>
      <c r="G80" s="49"/>
      <c r="H80" s="20"/>
      <c r="I80" s="34"/>
      <c r="J80" s="35"/>
      <c r="K80" s="35"/>
      <c r="L80" s="35"/>
      <c r="M80" s="35"/>
      <c r="N80" s="35"/>
      <c r="O80" s="35"/>
      <c r="P80" s="35"/>
      <c r="Q80" s="35"/>
      <c r="R80" s="35"/>
      <c r="S80" s="35"/>
      <c r="T80" s="35"/>
      <c r="U80" s="35"/>
      <c r="V80" s="35"/>
      <c r="W80" s="35"/>
      <c r="X80" s="35"/>
      <c r="Y80" s="35"/>
      <c r="Z80" s="35"/>
      <c r="AA80" s="35"/>
      <c r="AB80" s="35"/>
      <c r="AC80" s="35"/>
      <c r="AD80" s="35"/>
      <c r="AE80" s="35"/>
      <c r="AF80" s="35"/>
      <c r="AG80" s="7"/>
    </row>
    <row r="81" spans="1:33" ht="17.25" hidden="1" customHeight="1" outlineLevel="1">
      <c r="A81" s="21"/>
      <c r="B81" s="22"/>
      <c r="C81" s="22" t="s">
        <v>116</v>
      </c>
      <c r="D81" s="49"/>
      <c r="E81" s="49"/>
      <c r="F81" s="49"/>
      <c r="G81" s="49"/>
      <c r="H81" s="20"/>
      <c r="I81" s="34"/>
      <c r="J81" s="35"/>
      <c r="K81" s="35"/>
      <c r="L81" s="35"/>
      <c r="M81" s="35"/>
      <c r="N81" s="35"/>
      <c r="O81" s="35"/>
      <c r="P81" s="35"/>
      <c r="Q81" s="35"/>
      <c r="R81" s="35"/>
      <c r="S81" s="35"/>
      <c r="T81" s="35"/>
      <c r="U81" s="35"/>
      <c r="V81" s="35"/>
      <c r="W81" s="35"/>
      <c r="X81" s="35"/>
      <c r="Y81" s="35"/>
      <c r="Z81" s="35"/>
      <c r="AA81" s="35"/>
      <c r="AB81" s="35"/>
      <c r="AC81" s="35"/>
      <c r="AD81" s="35"/>
      <c r="AE81" s="35"/>
      <c r="AF81" s="35"/>
      <c r="AG81" s="7"/>
    </row>
    <row r="82" spans="1:33" ht="17.25" hidden="1" customHeight="1" outlineLevel="1">
      <c r="A82" s="21"/>
      <c r="B82" s="22"/>
      <c r="C82" s="22" t="s">
        <v>117</v>
      </c>
      <c r="D82" s="49"/>
      <c r="E82" s="49"/>
      <c r="F82" s="49"/>
      <c r="G82" s="49"/>
      <c r="H82" s="20"/>
      <c r="I82" s="34"/>
      <c r="J82" s="35"/>
      <c r="K82" s="35"/>
      <c r="L82" s="35"/>
      <c r="M82" s="35"/>
      <c r="N82" s="35"/>
      <c r="O82" s="35"/>
      <c r="P82" s="35"/>
      <c r="Q82" s="35"/>
      <c r="R82" s="35"/>
      <c r="S82" s="35"/>
      <c r="T82" s="35"/>
      <c r="U82" s="35"/>
      <c r="V82" s="35"/>
      <c r="W82" s="35"/>
      <c r="X82" s="35"/>
      <c r="Y82" s="35"/>
      <c r="Z82" s="35"/>
      <c r="AA82" s="35"/>
      <c r="AB82" s="35"/>
      <c r="AC82" s="35"/>
      <c r="AD82" s="35"/>
      <c r="AE82" s="35"/>
      <c r="AF82" s="35"/>
      <c r="AG82" s="7"/>
    </row>
    <row r="83" spans="1:33" ht="17.25" hidden="1" customHeight="1" outlineLevel="1">
      <c r="A83" s="21"/>
      <c r="B83" s="22"/>
      <c r="C83" s="22" t="s">
        <v>118</v>
      </c>
      <c r="D83" s="49"/>
      <c r="E83" s="49"/>
      <c r="F83" s="49"/>
      <c r="G83" s="49"/>
      <c r="H83" s="20"/>
      <c r="I83" s="34"/>
      <c r="J83" s="35"/>
      <c r="K83" s="35"/>
      <c r="L83" s="35"/>
      <c r="M83" s="35"/>
      <c r="N83" s="35"/>
      <c r="O83" s="35"/>
      <c r="P83" s="35"/>
      <c r="Q83" s="35"/>
      <c r="R83" s="35"/>
      <c r="S83" s="35"/>
      <c r="T83" s="35"/>
      <c r="U83" s="35"/>
      <c r="V83" s="35"/>
      <c r="W83" s="35"/>
      <c r="X83" s="35"/>
      <c r="Y83" s="35"/>
      <c r="Z83" s="35"/>
      <c r="AA83" s="35"/>
      <c r="AB83" s="35"/>
      <c r="AC83" s="35"/>
      <c r="AD83" s="35"/>
      <c r="AE83" s="35"/>
      <c r="AF83" s="35"/>
      <c r="AG83" s="7"/>
    </row>
    <row r="84" spans="1:33" ht="17.25" hidden="1" customHeight="1" outlineLevel="1">
      <c r="A84" s="21"/>
      <c r="B84" s="22"/>
      <c r="C84" s="22" t="s">
        <v>119</v>
      </c>
      <c r="D84" s="49"/>
      <c r="E84" s="49"/>
      <c r="F84" s="49"/>
      <c r="G84" s="49"/>
      <c r="H84" s="20"/>
      <c r="I84" s="34"/>
      <c r="J84" s="35"/>
      <c r="K84" s="35"/>
      <c r="L84" s="35"/>
      <c r="M84" s="35"/>
      <c r="N84" s="35"/>
      <c r="O84" s="35"/>
      <c r="P84" s="35"/>
      <c r="Q84" s="35"/>
      <c r="R84" s="35"/>
      <c r="S84" s="35"/>
      <c r="T84" s="35"/>
      <c r="U84" s="35"/>
      <c r="V84" s="35"/>
      <c r="W84" s="35"/>
      <c r="X84" s="35"/>
      <c r="Y84" s="35"/>
      <c r="Z84" s="35"/>
      <c r="AA84" s="35"/>
      <c r="AB84" s="35"/>
      <c r="AC84" s="35"/>
      <c r="AD84" s="35"/>
      <c r="AE84" s="35"/>
      <c r="AF84" s="35"/>
      <c r="AG84" s="7"/>
    </row>
    <row r="85" spans="1:33" ht="17.25" hidden="1" customHeight="1" outlineLevel="1">
      <c r="A85" s="21"/>
      <c r="B85" s="22"/>
      <c r="C85" s="22" t="s">
        <v>120</v>
      </c>
      <c r="D85" s="49"/>
      <c r="E85" s="49"/>
      <c r="F85" s="49"/>
      <c r="G85" s="49"/>
      <c r="H85" s="20"/>
      <c r="I85" s="34"/>
      <c r="J85" s="35"/>
      <c r="K85" s="35"/>
      <c r="L85" s="35"/>
      <c r="M85" s="35"/>
      <c r="N85" s="35"/>
      <c r="O85" s="35"/>
      <c r="P85" s="35"/>
      <c r="Q85" s="35"/>
      <c r="R85" s="35"/>
      <c r="S85" s="35"/>
      <c r="T85" s="35"/>
      <c r="U85" s="35"/>
      <c r="V85" s="35"/>
      <c r="W85" s="35"/>
      <c r="X85" s="35"/>
      <c r="Y85" s="35"/>
      <c r="Z85" s="35"/>
      <c r="AA85" s="35"/>
      <c r="AB85" s="35"/>
      <c r="AC85" s="35"/>
      <c r="AD85" s="35"/>
      <c r="AE85" s="35"/>
      <c r="AF85" s="35"/>
      <c r="AG85" s="7"/>
    </row>
    <row r="86" spans="1:33" ht="17.25" hidden="1" customHeight="1" outlineLevel="1">
      <c r="A86" s="21"/>
      <c r="B86" s="22"/>
      <c r="C86" s="22" t="s">
        <v>121</v>
      </c>
      <c r="D86" s="49"/>
      <c r="E86" s="49"/>
      <c r="F86" s="49"/>
      <c r="G86" s="49"/>
      <c r="H86" s="20"/>
      <c r="I86" s="34"/>
      <c r="J86" s="35"/>
      <c r="K86" s="35"/>
      <c r="L86" s="35"/>
      <c r="M86" s="35"/>
      <c r="N86" s="35"/>
      <c r="O86" s="35"/>
      <c r="P86" s="35"/>
      <c r="Q86" s="35"/>
      <c r="R86" s="35"/>
      <c r="S86" s="35"/>
      <c r="T86" s="35"/>
      <c r="U86" s="35"/>
      <c r="V86" s="35"/>
      <c r="W86" s="35"/>
      <c r="X86" s="35"/>
      <c r="Y86" s="35"/>
      <c r="Z86" s="35"/>
      <c r="AA86" s="35"/>
      <c r="AB86" s="35"/>
      <c r="AC86" s="35"/>
      <c r="AD86" s="35"/>
      <c r="AE86" s="35"/>
      <c r="AF86" s="35"/>
      <c r="AG86" s="7"/>
    </row>
    <row r="87" spans="1:33" ht="17.25" hidden="1" customHeight="1" outlineLevel="1">
      <c r="A87" s="21"/>
      <c r="B87" s="22"/>
      <c r="C87" s="22" t="s">
        <v>122</v>
      </c>
      <c r="D87" s="49"/>
      <c r="E87" s="49"/>
      <c r="F87" s="49"/>
      <c r="G87" s="49"/>
      <c r="H87" s="20"/>
      <c r="I87" s="34"/>
      <c r="J87" s="35"/>
      <c r="K87" s="35"/>
      <c r="L87" s="35"/>
      <c r="M87" s="35"/>
      <c r="N87" s="35"/>
      <c r="O87" s="35"/>
      <c r="P87" s="35"/>
      <c r="Q87" s="35"/>
      <c r="R87" s="35"/>
      <c r="S87" s="35"/>
      <c r="T87" s="35"/>
      <c r="U87" s="35"/>
      <c r="V87" s="35"/>
      <c r="W87" s="35"/>
      <c r="X87" s="35"/>
      <c r="Y87" s="35"/>
      <c r="Z87" s="35"/>
      <c r="AA87" s="35"/>
      <c r="AB87" s="35"/>
      <c r="AC87" s="35"/>
      <c r="AD87" s="35"/>
      <c r="AE87" s="35"/>
      <c r="AF87" s="35"/>
      <c r="AG87" s="7"/>
    </row>
    <row r="88" spans="1:33" ht="17.25" hidden="1" customHeight="1" outlineLevel="1">
      <c r="A88" s="21"/>
      <c r="B88" s="22"/>
      <c r="C88" s="22" t="s">
        <v>123</v>
      </c>
      <c r="D88" s="49"/>
      <c r="E88" s="49"/>
      <c r="F88" s="49"/>
      <c r="G88" s="49"/>
      <c r="H88" s="20"/>
      <c r="I88" s="34"/>
      <c r="J88" s="35"/>
      <c r="K88" s="35"/>
      <c r="L88" s="35"/>
      <c r="M88" s="35"/>
      <c r="N88" s="35"/>
      <c r="O88" s="35"/>
      <c r="P88" s="35"/>
      <c r="Q88" s="35"/>
      <c r="R88" s="35"/>
      <c r="S88" s="35"/>
      <c r="T88" s="35"/>
      <c r="U88" s="35"/>
      <c r="V88" s="35"/>
      <c r="W88" s="35"/>
      <c r="X88" s="35"/>
      <c r="Y88" s="35"/>
      <c r="Z88" s="35"/>
      <c r="AA88" s="35"/>
      <c r="AB88" s="35"/>
      <c r="AC88" s="35"/>
      <c r="AD88" s="35"/>
      <c r="AE88" s="35"/>
      <c r="AF88" s="35"/>
      <c r="AG88" s="7"/>
    </row>
    <row r="89" spans="1:33" ht="13.5" hidden="1" outlineLevel="1">
      <c r="A89" s="21"/>
      <c r="B89" s="22"/>
      <c r="C89" s="22" t="s">
        <v>124</v>
      </c>
      <c r="D89" s="49"/>
      <c r="E89" s="49"/>
      <c r="F89" s="49"/>
      <c r="G89" s="49"/>
      <c r="H89" s="24"/>
      <c r="I89" s="34"/>
      <c r="J89" s="35"/>
      <c r="K89" s="35"/>
      <c r="L89" s="35"/>
      <c r="M89" s="35"/>
      <c r="N89" s="35"/>
      <c r="O89" s="35"/>
      <c r="P89" s="35"/>
      <c r="Q89" s="35"/>
      <c r="R89" s="35"/>
      <c r="S89" s="35"/>
      <c r="T89" s="35"/>
      <c r="U89" s="35"/>
      <c r="V89" s="35"/>
      <c r="W89" s="35"/>
      <c r="X89" s="35"/>
      <c r="Y89" s="35"/>
      <c r="Z89" s="35"/>
      <c r="AA89" s="35"/>
      <c r="AB89" s="35"/>
      <c r="AC89" s="35"/>
      <c r="AD89" s="35"/>
      <c r="AE89" s="35"/>
      <c r="AF89" s="35"/>
      <c r="AG89" s="7"/>
    </row>
    <row r="90" spans="1:33" ht="21" customHeight="1" collapsed="1">
      <c r="A90" s="43" t="s">
        <v>125</v>
      </c>
      <c r="B90" s="320" t="s">
        <v>126</v>
      </c>
      <c r="C90" s="321"/>
      <c r="D90" s="51">
        <v>90000000</v>
      </c>
      <c r="E90" s="48" t="s">
        <v>77</v>
      </c>
      <c r="F90" s="48" t="s">
        <v>127</v>
      </c>
      <c r="G90" s="48">
        <v>-1</v>
      </c>
      <c r="H90" s="44"/>
      <c r="I90" s="53"/>
      <c r="J90" s="53"/>
      <c r="K90" s="53"/>
      <c r="L90" s="53"/>
      <c r="M90" s="35"/>
      <c r="N90" s="35"/>
      <c r="O90" s="35"/>
      <c r="P90" s="35"/>
      <c r="Q90" s="35"/>
      <c r="R90" s="35"/>
      <c r="S90" s="35"/>
      <c r="T90" s="35"/>
      <c r="U90" s="35"/>
      <c r="V90" s="35"/>
      <c r="W90" s="35"/>
      <c r="X90" s="35"/>
      <c r="Y90" s="35"/>
      <c r="Z90" s="35"/>
      <c r="AA90" s="35"/>
      <c r="AB90" s="35"/>
      <c r="AC90" s="35"/>
      <c r="AD90" s="35"/>
      <c r="AE90" s="35"/>
      <c r="AF90" s="35"/>
      <c r="AG90" s="7"/>
    </row>
    <row r="91" spans="1:33" ht="17.25" hidden="1" customHeight="1" outlineLevel="1">
      <c r="A91" s="21"/>
      <c r="B91" s="22"/>
      <c r="C91" s="23" t="s">
        <v>128</v>
      </c>
      <c r="D91" s="49"/>
      <c r="E91" s="49"/>
      <c r="F91" s="49"/>
      <c r="G91" s="49"/>
      <c r="H91" s="20"/>
      <c r="I91" s="34"/>
      <c r="J91" s="35"/>
      <c r="K91" s="35"/>
      <c r="L91" s="35"/>
      <c r="M91" s="35"/>
      <c r="N91" s="35"/>
      <c r="O91" s="35"/>
      <c r="P91" s="35"/>
      <c r="Q91" s="35"/>
      <c r="R91" s="35"/>
      <c r="S91" s="35"/>
      <c r="T91" s="35"/>
      <c r="U91" s="35"/>
      <c r="V91" s="35"/>
      <c r="W91" s="35"/>
      <c r="X91" s="35"/>
      <c r="Y91" s="35"/>
      <c r="Z91" s="35"/>
      <c r="AA91" s="35"/>
      <c r="AB91" s="35"/>
      <c r="AC91" s="35"/>
      <c r="AD91" s="35"/>
      <c r="AE91" s="35"/>
      <c r="AF91" s="35"/>
      <c r="AG91" s="7"/>
    </row>
    <row r="92" spans="1:33" ht="17.25" hidden="1" customHeight="1" outlineLevel="1">
      <c r="A92" s="21"/>
      <c r="B92" s="22"/>
      <c r="C92" s="23" t="s">
        <v>129</v>
      </c>
      <c r="D92" s="49"/>
      <c r="E92" s="49"/>
      <c r="F92" s="49"/>
      <c r="G92" s="49"/>
      <c r="H92" s="20"/>
      <c r="I92" s="34"/>
      <c r="J92" s="35"/>
      <c r="K92" s="35"/>
      <c r="L92" s="35"/>
      <c r="M92" s="35"/>
      <c r="N92" s="35"/>
      <c r="O92" s="35"/>
      <c r="P92" s="35"/>
      <c r="Q92" s="35"/>
      <c r="R92" s="35"/>
      <c r="S92" s="35"/>
      <c r="T92" s="35"/>
      <c r="U92" s="35"/>
      <c r="V92" s="35"/>
      <c r="W92" s="35"/>
      <c r="X92" s="35"/>
      <c r="Y92" s="35"/>
      <c r="Z92" s="35"/>
      <c r="AA92" s="35"/>
      <c r="AB92" s="35"/>
      <c r="AC92" s="35"/>
      <c r="AD92" s="35"/>
      <c r="AE92" s="35"/>
      <c r="AF92" s="35"/>
      <c r="AG92" s="7"/>
    </row>
    <row r="93" spans="1:33" ht="17.25" hidden="1" customHeight="1" outlineLevel="1">
      <c r="A93" s="21"/>
      <c r="B93" s="22"/>
      <c r="C93" s="23" t="s">
        <v>130</v>
      </c>
      <c r="D93" s="49"/>
      <c r="E93" s="49"/>
      <c r="F93" s="49"/>
      <c r="G93" s="49"/>
      <c r="H93" s="20"/>
      <c r="I93" s="34"/>
      <c r="J93" s="35"/>
      <c r="K93" s="35"/>
      <c r="L93" s="35"/>
      <c r="M93" s="35"/>
      <c r="N93" s="35"/>
      <c r="O93" s="35"/>
      <c r="P93" s="35"/>
      <c r="Q93" s="35"/>
      <c r="R93" s="35"/>
      <c r="S93" s="35"/>
      <c r="T93" s="35"/>
      <c r="U93" s="35"/>
      <c r="V93" s="35"/>
      <c r="W93" s="35"/>
      <c r="X93" s="35"/>
      <c r="Y93" s="35"/>
      <c r="Z93" s="35"/>
      <c r="AA93" s="35"/>
      <c r="AB93" s="35"/>
      <c r="AC93" s="35"/>
      <c r="AD93" s="35"/>
      <c r="AE93" s="35"/>
      <c r="AF93" s="35"/>
      <c r="AG93" s="7"/>
    </row>
    <row r="94" spans="1:33" ht="17.25" hidden="1" customHeight="1" outlineLevel="1">
      <c r="A94" s="21"/>
      <c r="B94" s="22"/>
      <c r="C94" s="23" t="s">
        <v>131</v>
      </c>
      <c r="D94" s="49"/>
      <c r="E94" s="49"/>
      <c r="F94" s="49"/>
      <c r="G94" s="49"/>
      <c r="H94" s="20"/>
      <c r="I94" s="34"/>
      <c r="J94" s="35"/>
      <c r="K94" s="35"/>
      <c r="L94" s="35"/>
      <c r="M94" s="35"/>
      <c r="N94" s="35"/>
      <c r="O94" s="35"/>
      <c r="P94" s="35"/>
      <c r="Q94" s="35"/>
      <c r="R94" s="35"/>
      <c r="S94" s="35"/>
      <c r="T94" s="35"/>
      <c r="U94" s="35"/>
      <c r="V94" s="35"/>
      <c r="W94" s="35"/>
      <c r="X94" s="35"/>
      <c r="Y94" s="35"/>
      <c r="Z94" s="35"/>
      <c r="AA94" s="35"/>
      <c r="AB94" s="35"/>
      <c r="AC94" s="35"/>
      <c r="AD94" s="35"/>
      <c r="AE94" s="35"/>
      <c r="AF94" s="35"/>
      <c r="AG94" s="7"/>
    </row>
    <row r="95" spans="1:33" ht="27" hidden="1" outlineLevel="1">
      <c r="A95" s="21"/>
      <c r="B95" s="22"/>
      <c r="C95" s="23" t="s">
        <v>132</v>
      </c>
      <c r="D95" s="49"/>
      <c r="E95" s="49"/>
      <c r="F95" s="49"/>
      <c r="G95" s="49"/>
      <c r="H95" s="24"/>
      <c r="I95" s="34"/>
      <c r="J95" s="35"/>
      <c r="K95" s="35"/>
      <c r="L95" s="35"/>
      <c r="M95" s="35"/>
      <c r="N95" s="35"/>
      <c r="O95" s="35"/>
      <c r="P95" s="35"/>
      <c r="Q95" s="35"/>
      <c r="R95" s="35"/>
      <c r="S95" s="35"/>
      <c r="T95" s="35"/>
      <c r="U95" s="35"/>
      <c r="V95" s="35"/>
      <c r="W95" s="35"/>
      <c r="X95" s="35"/>
      <c r="Y95" s="35"/>
      <c r="Z95" s="35"/>
      <c r="AA95" s="35"/>
      <c r="AB95" s="35"/>
      <c r="AC95" s="35"/>
      <c r="AD95" s="35"/>
      <c r="AE95" s="35"/>
      <c r="AF95" s="35"/>
      <c r="AG95" s="7"/>
    </row>
    <row r="96" spans="1:33" ht="21" customHeight="1" collapsed="1">
      <c r="A96" s="43" t="s">
        <v>133</v>
      </c>
      <c r="B96" s="320" t="s">
        <v>134</v>
      </c>
      <c r="C96" s="321"/>
      <c r="D96" s="51">
        <v>800000000</v>
      </c>
      <c r="E96" s="48" t="s">
        <v>135</v>
      </c>
      <c r="F96" s="48" t="s">
        <v>136</v>
      </c>
      <c r="G96" s="48">
        <v>13</v>
      </c>
      <c r="H96" s="44"/>
      <c r="I96" s="53"/>
      <c r="J96" s="53"/>
      <c r="K96" s="53"/>
      <c r="L96" s="53"/>
      <c r="M96" s="53"/>
      <c r="N96" s="53"/>
      <c r="O96" s="53"/>
      <c r="P96" s="53"/>
      <c r="Q96" s="53"/>
      <c r="R96" s="53"/>
      <c r="S96" s="53"/>
      <c r="T96" s="53"/>
      <c r="U96" s="53"/>
      <c r="V96" s="53"/>
      <c r="W96" s="35"/>
      <c r="X96" s="35"/>
      <c r="Y96" s="35"/>
      <c r="Z96" s="35"/>
      <c r="AA96" s="35"/>
      <c r="AB96" s="35"/>
      <c r="AC96" s="35"/>
      <c r="AD96" s="35"/>
      <c r="AE96" s="35"/>
      <c r="AF96" s="35"/>
      <c r="AG96" s="7"/>
    </row>
    <row r="97" spans="1:33" ht="17.25" hidden="1" customHeight="1" outlineLevel="1">
      <c r="A97" s="21"/>
      <c r="B97" s="22"/>
      <c r="C97" s="22" t="s">
        <v>137</v>
      </c>
      <c r="D97" s="49"/>
      <c r="E97" s="49"/>
      <c r="F97" s="49"/>
      <c r="G97" s="49"/>
      <c r="H97" s="20"/>
      <c r="I97" s="34"/>
      <c r="J97" s="35"/>
      <c r="K97" s="35"/>
      <c r="L97" s="35"/>
      <c r="M97" s="35"/>
      <c r="N97" s="35"/>
      <c r="O97" s="35"/>
      <c r="P97" s="35"/>
      <c r="Q97" s="35"/>
      <c r="R97" s="35"/>
      <c r="S97" s="35"/>
      <c r="T97" s="35"/>
      <c r="U97" s="35"/>
      <c r="V97" s="35"/>
      <c r="W97" s="35"/>
      <c r="X97" s="35"/>
      <c r="Y97" s="35"/>
      <c r="Z97" s="35"/>
      <c r="AA97" s="35"/>
      <c r="AB97" s="35"/>
      <c r="AC97" s="35"/>
      <c r="AD97" s="35"/>
      <c r="AE97" s="35"/>
      <c r="AF97" s="35"/>
      <c r="AG97" s="7"/>
    </row>
    <row r="98" spans="1:33" ht="17.25" hidden="1" customHeight="1" outlineLevel="1">
      <c r="A98" s="21"/>
      <c r="B98" s="22"/>
      <c r="C98" s="22" t="s">
        <v>138</v>
      </c>
      <c r="D98" s="49"/>
      <c r="E98" s="49"/>
      <c r="F98" s="49"/>
      <c r="G98" s="49"/>
      <c r="H98" s="20"/>
      <c r="I98" s="34"/>
      <c r="J98" s="35"/>
      <c r="K98" s="35"/>
      <c r="L98" s="35"/>
      <c r="M98" s="35"/>
      <c r="N98" s="35"/>
      <c r="O98" s="35"/>
      <c r="P98" s="35"/>
      <c r="Q98" s="35"/>
      <c r="R98" s="35"/>
      <c r="S98" s="35"/>
      <c r="T98" s="35"/>
      <c r="U98" s="35"/>
      <c r="V98" s="35"/>
      <c r="W98" s="35"/>
      <c r="X98" s="35"/>
      <c r="Y98" s="35"/>
      <c r="Z98" s="35"/>
      <c r="AA98" s="35"/>
      <c r="AB98" s="35"/>
      <c r="AC98" s="35"/>
      <c r="AD98" s="35"/>
      <c r="AE98" s="35"/>
      <c r="AF98" s="35"/>
      <c r="AG98" s="7"/>
    </row>
    <row r="99" spans="1:33" ht="17.25" hidden="1" customHeight="1" outlineLevel="1">
      <c r="A99" s="21"/>
      <c r="B99" s="22"/>
      <c r="C99" s="22" t="s">
        <v>139</v>
      </c>
      <c r="D99" s="49"/>
      <c r="E99" s="49"/>
      <c r="F99" s="49"/>
      <c r="G99" s="49"/>
      <c r="H99" s="20"/>
      <c r="I99" s="34"/>
      <c r="J99" s="35"/>
      <c r="K99" s="35"/>
      <c r="L99" s="35"/>
      <c r="M99" s="35"/>
      <c r="N99" s="35"/>
      <c r="O99" s="35"/>
      <c r="P99" s="35"/>
      <c r="Q99" s="35"/>
      <c r="R99" s="35"/>
      <c r="S99" s="35"/>
      <c r="T99" s="35"/>
      <c r="U99" s="35"/>
      <c r="V99" s="35"/>
      <c r="W99" s="35"/>
      <c r="X99" s="35"/>
      <c r="Y99" s="35"/>
      <c r="Z99" s="35"/>
      <c r="AA99" s="35"/>
      <c r="AB99" s="35"/>
      <c r="AC99" s="35"/>
      <c r="AD99" s="35"/>
      <c r="AE99" s="35"/>
      <c r="AF99" s="35"/>
      <c r="AG99" s="7"/>
    </row>
    <row r="100" spans="1:33" ht="17.25" hidden="1" customHeight="1" outlineLevel="1">
      <c r="A100" s="21"/>
      <c r="B100" s="22"/>
      <c r="C100" s="22" t="s">
        <v>140</v>
      </c>
      <c r="D100" s="49"/>
      <c r="E100" s="49"/>
      <c r="F100" s="49"/>
      <c r="G100" s="49"/>
      <c r="H100" s="20"/>
      <c r="I100" s="34"/>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7"/>
    </row>
    <row r="101" spans="1:33" ht="17.25" hidden="1" customHeight="1" outlineLevel="1">
      <c r="A101" s="21"/>
      <c r="B101" s="22"/>
      <c r="C101" s="22" t="s">
        <v>141</v>
      </c>
      <c r="D101" s="49"/>
      <c r="E101" s="49"/>
      <c r="F101" s="49"/>
      <c r="G101" s="49"/>
      <c r="H101" s="20"/>
      <c r="I101" s="34"/>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7"/>
    </row>
    <row r="102" spans="1:33" ht="17.25" hidden="1" customHeight="1" outlineLevel="1">
      <c r="A102" s="21"/>
      <c r="B102" s="22"/>
      <c r="C102" s="22" t="s">
        <v>142</v>
      </c>
      <c r="D102" s="49"/>
      <c r="E102" s="49"/>
      <c r="F102" s="49"/>
      <c r="G102" s="49"/>
      <c r="H102" s="20"/>
      <c r="I102" s="34"/>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7"/>
    </row>
    <row r="103" spans="1:33" ht="21" customHeight="1" collapsed="1">
      <c r="A103" s="43" t="s">
        <v>143</v>
      </c>
      <c r="B103" s="320" t="s">
        <v>144</v>
      </c>
      <c r="C103" s="321"/>
      <c r="D103" s="51">
        <v>500000000</v>
      </c>
      <c r="E103" s="48" t="s">
        <v>20</v>
      </c>
      <c r="F103" s="48" t="s">
        <v>20</v>
      </c>
      <c r="G103" s="48">
        <v>0</v>
      </c>
      <c r="H103" s="44"/>
      <c r="I103" s="53"/>
      <c r="J103" s="53"/>
      <c r="K103" s="53"/>
      <c r="L103" s="53"/>
      <c r="M103" s="53"/>
      <c r="N103" s="53"/>
      <c r="O103" s="53"/>
      <c r="P103" s="53"/>
      <c r="Q103" s="53"/>
      <c r="R103" s="53"/>
      <c r="S103" s="53"/>
      <c r="T103" s="53"/>
      <c r="U103" s="53"/>
      <c r="V103" s="53"/>
      <c r="W103" s="53"/>
      <c r="X103" s="53"/>
      <c r="Y103" s="53"/>
      <c r="Z103" s="53"/>
      <c r="AA103" s="35"/>
      <c r="AB103" s="35"/>
      <c r="AC103" s="35"/>
      <c r="AD103" s="35"/>
      <c r="AE103" s="35"/>
      <c r="AF103" s="35"/>
      <c r="AG103" s="7"/>
    </row>
    <row r="104" spans="1:33" ht="17.25" hidden="1" customHeight="1" outlineLevel="1" collapsed="1">
      <c r="A104" s="36"/>
      <c r="B104" s="37"/>
      <c r="C104" s="37" t="s">
        <v>145</v>
      </c>
      <c r="D104" s="50"/>
      <c r="E104" s="50"/>
      <c r="F104" s="50"/>
      <c r="G104" s="50"/>
      <c r="H104" s="38"/>
      <c r="I104" s="34"/>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7"/>
    </row>
    <row r="105" spans="1:33" ht="17.25" hidden="1" customHeight="1" outlineLevel="2">
      <c r="A105" s="21"/>
      <c r="B105" s="22"/>
      <c r="C105" s="22" t="s">
        <v>146</v>
      </c>
      <c r="D105" s="49"/>
      <c r="E105" s="49"/>
      <c r="F105" s="49"/>
      <c r="G105" s="49"/>
      <c r="H105" s="20"/>
      <c r="I105" s="34"/>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7"/>
    </row>
    <row r="106" spans="1:33" ht="17.25" hidden="1" customHeight="1" outlineLevel="2">
      <c r="A106" s="21"/>
      <c r="B106" s="22"/>
      <c r="C106" s="22" t="s">
        <v>147</v>
      </c>
      <c r="D106" s="49"/>
      <c r="E106" s="49"/>
      <c r="F106" s="49"/>
      <c r="G106" s="49"/>
      <c r="H106" s="20"/>
      <c r="I106" s="34"/>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7"/>
    </row>
    <row r="107" spans="1:33" ht="17.25" hidden="1" customHeight="1" outlineLevel="2">
      <c r="A107" s="21"/>
      <c r="B107" s="22"/>
      <c r="C107" s="22" t="s">
        <v>148</v>
      </c>
      <c r="D107" s="49"/>
      <c r="E107" s="49"/>
      <c r="F107" s="49"/>
      <c r="G107" s="49"/>
      <c r="H107" s="20"/>
      <c r="I107" s="34"/>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7"/>
    </row>
    <row r="108" spans="1:33" ht="17.25" hidden="1" customHeight="1" outlineLevel="1" collapsed="1">
      <c r="A108" s="36"/>
      <c r="B108" s="37"/>
      <c r="C108" s="37" t="s">
        <v>149</v>
      </c>
      <c r="D108" s="50"/>
      <c r="E108" s="50"/>
      <c r="F108" s="50"/>
      <c r="G108" s="50"/>
      <c r="H108" s="38"/>
      <c r="I108" s="34"/>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7"/>
    </row>
    <row r="109" spans="1:33" ht="17.25" hidden="1" customHeight="1" outlineLevel="2">
      <c r="A109" s="21"/>
      <c r="B109" s="22"/>
      <c r="C109" s="22" t="s">
        <v>150</v>
      </c>
      <c r="D109" s="49"/>
      <c r="E109" s="49"/>
      <c r="F109" s="49"/>
      <c r="G109" s="49"/>
      <c r="H109" s="20"/>
      <c r="I109" s="34"/>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7"/>
    </row>
    <row r="110" spans="1:33" ht="17.25" hidden="1" customHeight="1" outlineLevel="2">
      <c r="A110" s="21"/>
      <c r="B110" s="22"/>
      <c r="C110" s="22" t="s">
        <v>151</v>
      </c>
      <c r="D110" s="49"/>
      <c r="E110" s="49"/>
      <c r="F110" s="49"/>
      <c r="G110" s="49"/>
      <c r="H110" s="20"/>
      <c r="I110" s="34"/>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7"/>
    </row>
    <row r="111" spans="1:33" ht="17.25" hidden="1" customHeight="1" outlineLevel="2">
      <c r="A111" s="21"/>
      <c r="B111" s="22"/>
      <c r="C111" s="22" t="s">
        <v>152</v>
      </c>
      <c r="D111" s="49"/>
      <c r="E111" s="49"/>
      <c r="F111" s="49"/>
      <c r="G111" s="49"/>
      <c r="H111" s="20"/>
      <c r="I111" s="34"/>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7"/>
    </row>
    <row r="112" spans="1:33" ht="17.25" hidden="1" customHeight="1" outlineLevel="2">
      <c r="A112" s="21"/>
      <c r="B112" s="22"/>
      <c r="C112" s="22" t="s">
        <v>153</v>
      </c>
      <c r="D112" s="49"/>
      <c r="E112" s="49"/>
      <c r="F112" s="49"/>
      <c r="G112" s="49"/>
      <c r="H112" s="20"/>
      <c r="I112" s="34"/>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7"/>
    </row>
    <row r="113" spans="1:33" ht="17.25" hidden="1" customHeight="1" outlineLevel="2">
      <c r="A113" s="21"/>
      <c r="B113" s="22"/>
      <c r="C113" s="22" t="s">
        <v>154</v>
      </c>
      <c r="D113" s="49"/>
      <c r="E113" s="49"/>
      <c r="F113" s="49"/>
      <c r="G113" s="49"/>
      <c r="H113" s="20"/>
      <c r="I113" s="34"/>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7"/>
    </row>
    <row r="114" spans="1:33" ht="13.5" hidden="1" outlineLevel="2">
      <c r="A114" s="21"/>
      <c r="B114" s="22"/>
      <c r="C114" s="22" t="s">
        <v>155</v>
      </c>
      <c r="D114" s="49"/>
      <c r="E114" s="49"/>
      <c r="F114" s="49"/>
      <c r="G114" s="49"/>
      <c r="H114" s="24"/>
      <c r="I114" s="34"/>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7"/>
    </row>
    <row r="115" spans="1:33" ht="21" customHeight="1" collapsed="1">
      <c r="A115" s="43" t="s">
        <v>156</v>
      </c>
      <c r="B115" s="320" t="s">
        <v>157</v>
      </c>
      <c r="C115" s="321"/>
      <c r="D115" s="51">
        <v>300000000</v>
      </c>
      <c r="E115" s="48" t="s">
        <v>158</v>
      </c>
      <c r="F115" s="48" t="s">
        <v>159</v>
      </c>
      <c r="G115" s="48">
        <v>-2</v>
      </c>
      <c r="H115" s="44"/>
      <c r="I115" s="53"/>
      <c r="J115" s="53"/>
      <c r="K115" s="53"/>
      <c r="L115" s="53"/>
      <c r="M115" s="53"/>
      <c r="N115" s="53"/>
      <c r="O115" s="53"/>
      <c r="P115" s="35"/>
      <c r="Q115" s="35"/>
      <c r="R115" s="35"/>
      <c r="S115" s="35"/>
      <c r="T115" s="35"/>
      <c r="U115" s="35"/>
      <c r="V115" s="35"/>
      <c r="W115" s="35"/>
      <c r="X115" s="35"/>
      <c r="Y115" s="35"/>
      <c r="Z115" s="35"/>
      <c r="AA115" s="35"/>
      <c r="AB115" s="35"/>
      <c r="AC115" s="35"/>
      <c r="AD115" s="35"/>
      <c r="AE115" s="35"/>
      <c r="AF115" s="35"/>
      <c r="AG115" s="7"/>
    </row>
    <row r="116" spans="1:33" ht="17.25" hidden="1" customHeight="1" outlineLevel="1">
      <c r="A116" s="21"/>
      <c r="B116" s="22"/>
      <c r="C116" s="22" t="s">
        <v>160</v>
      </c>
      <c r="D116" s="49"/>
      <c r="E116" s="49"/>
      <c r="F116" s="49"/>
      <c r="G116" s="49"/>
      <c r="H116" s="20"/>
      <c r="I116" s="34"/>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7"/>
    </row>
    <row r="117" spans="1:33" ht="17.25" hidden="1" customHeight="1" outlineLevel="1">
      <c r="A117" s="21"/>
      <c r="B117" s="22"/>
      <c r="C117" s="22" t="s">
        <v>161</v>
      </c>
      <c r="D117" s="49"/>
      <c r="E117" s="49"/>
      <c r="F117" s="49"/>
      <c r="G117" s="49"/>
      <c r="H117" s="20"/>
      <c r="I117" s="34"/>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7"/>
    </row>
    <row r="118" spans="1:33" ht="17.25" hidden="1" customHeight="1" outlineLevel="1">
      <c r="A118" s="21"/>
      <c r="B118" s="22"/>
      <c r="C118" s="22" t="s">
        <v>162</v>
      </c>
      <c r="D118" s="49"/>
      <c r="E118" s="49"/>
      <c r="F118" s="49"/>
      <c r="G118" s="49"/>
      <c r="H118" s="20"/>
      <c r="I118" s="34"/>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7"/>
    </row>
    <row r="119" spans="1:33" ht="17.25" hidden="1" customHeight="1" outlineLevel="1">
      <c r="A119" s="21"/>
      <c r="B119" s="22"/>
      <c r="C119" s="22" t="s">
        <v>163</v>
      </c>
      <c r="D119" s="49"/>
      <c r="E119" s="49"/>
      <c r="F119" s="49"/>
      <c r="G119" s="49"/>
      <c r="H119" s="20"/>
      <c r="I119" s="34"/>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7"/>
    </row>
    <row r="120" spans="1:33" ht="13.5" hidden="1" outlineLevel="1">
      <c r="A120" s="21"/>
      <c r="B120" s="22"/>
      <c r="C120" s="22" t="s">
        <v>164</v>
      </c>
      <c r="D120" s="49"/>
      <c r="E120" s="49"/>
      <c r="F120" s="49"/>
      <c r="G120" s="49"/>
      <c r="H120" s="24"/>
      <c r="I120" s="34"/>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7"/>
    </row>
    <row r="121" spans="1:33" ht="21" customHeight="1" collapsed="1">
      <c r="A121" s="43" t="s">
        <v>165</v>
      </c>
      <c r="B121" s="320" t="s">
        <v>166</v>
      </c>
      <c r="C121" s="321"/>
      <c r="D121" s="51">
        <v>300000000</v>
      </c>
      <c r="E121" s="48" t="s">
        <v>158</v>
      </c>
      <c r="F121" s="48" t="s">
        <v>158</v>
      </c>
      <c r="G121" s="48">
        <v>0</v>
      </c>
      <c r="H121" s="44"/>
      <c r="I121" s="53"/>
      <c r="J121" s="53"/>
      <c r="K121" s="53"/>
      <c r="L121" s="53"/>
      <c r="M121" s="53"/>
      <c r="N121" s="53"/>
      <c r="O121" s="53"/>
      <c r="P121" s="53"/>
      <c r="Q121" s="53"/>
      <c r="R121" s="35"/>
      <c r="S121" s="35"/>
      <c r="T121" s="35"/>
      <c r="U121" s="35"/>
      <c r="V121" s="35"/>
      <c r="W121" s="35"/>
      <c r="X121" s="35"/>
      <c r="Y121" s="35"/>
      <c r="Z121" s="35"/>
      <c r="AA121" s="35"/>
      <c r="AB121" s="35"/>
      <c r="AC121" s="35"/>
      <c r="AD121" s="35"/>
      <c r="AE121" s="35"/>
      <c r="AF121" s="35"/>
      <c r="AG121" s="7"/>
    </row>
    <row r="122" spans="1:33" ht="17.25" hidden="1" customHeight="1" outlineLevel="1">
      <c r="A122" s="21"/>
      <c r="B122" s="22"/>
      <c r="C122" s="22" t="s">
        <v>167</v>
      </c>
      <c r="D122" s="49"/>
      <c r="E122" s="49"/>
      <c r="F122" s="49"/>
      <c r="G122" s="49"/>
      <c r="H122" s="20"/>
      <c r="I122" s="34"/>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7"/>
    </row>
    <row r="123" spans="1:33" ht="17.25" hidden="1" customHeight="1" outlineLevel="1">
      <c r="A123" s="21"/>
      <c r="B123" s="22"/>
      <c r="C123" s="22" t="s">
        <v>168</v>
      </c>
      <c r="D123" s="49"/>
      <c r="E123" s="49"/>
      <c r="F123" s="49"/>
      <c r="G123" s="49"/>
      <c r="H123" s="20"/>
      <c r="I123" s="34"/>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7"/>
    </row>
    <row r="124" spans="1:33" ht="17.25" hidden="1" customHeight="1" outlineLevel="1">
      <c r="A124" s="21"/>
      <c r="B124" s="22"/>
      <c r="C124" s="22" t="s">
        <v>169</v>
      </c>
      <c r="D124" s="49"/>
      <c r="E124" s="49"/>
      <c r="F124" s="49"/>
      <c r="G124" s="49"/>
      <c r="H124" s="20"/>
      <c r="I124" s="34"/>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7"/>
    </row>
    <row r="125" spans="1:33" ht="17.25" hidden="1" customHeight="1" outlineLevel="1">
      <c r="A125" s="21"/>
      <c r="B125" s="22"/>
      <c r="C125" s="22" t="s">
        <v>170</v>
      </c>
      <c r="D125" s="49"/>
      <c r="E125" s="49"/>
      <c r="F125" s="49"/>
      <c r="G125" s="49"/>
      <c r="H125" s="20"/>
      <c r="I125" s="34"/>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7"/>
    </row>
    <row r="126" spans="1:33" ht="17.25" hidden="1" customHeight="1" outlineLevel="1">
      <c r="A126" s="21"/>
      <c r="B126" s="22"/>
      <c r="C126" s="22" t="s">
        <v>171</v>
      </c>
      <c r="D126" s="49"/>
      <c r="E126" s="49"/>
      <c r="F126" s="49"/>
      <c r="G126" s="49"/>
      <c r="H126" s="20"/>
      <c r="I126" s="34"/>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7"/>
    </row>
    <row r="127" spans="1:33" ht="17.25" hidden="1" customHeight="1" outlineLevel="1">
      <c r="A127" s="21"/>
      <c r="B127" s="22"/>
      <c r="C127" s="22" t="s">
        <v>172</v>
      </c>
      <c r="D127" s="49"/>
      <c r="E127" s="49"/>
      <c r="F127" s="49"/>
      <c r="G127" s="49"/>
      <c r="H127" s="20"/>
      <c r="I127" s="34"/>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7"/>
    </row>
    <row r="128" spans="1:33" ht="13.5" hidden="1" outlineLevel="1">
      <c r="A128" s="21"/>
      <c r="B128" s="22"/>
      <c r="C128" s="22" t="s">
        <v>173</v>
      </c>
      <c r="D128" s="49"/>
      <c r="E128" s="49"/>
      <c r="F128" s="49"/>
      <c r="G128" s="49"/>
      <c r="H128" s="24"/>
      <c r="I128" s="34"/>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7"/>
    </row>
    <row r="129" spans="1:33" ht="21" customHeight="1" collapsed="1">
      <c r="A129" s="43" t="s">
        <v>174</v>
      </c>
      <c r="B129" s="320" t="s">
        <v>175</v>
      </c>
      <c r="C129" s="321"/>
      <c r="D129" s="51">
        <v>800000000</v>
      </c>
      <c r="E129" s="48" t="s">
        <v>135</v>
      </c>
      <c r="F129" s="48" t="s">
        <v>35</v>
      </c>
      <c r="G129" s="48">
        <v>12</v>
      </c>
      <c r="H129" s="44"/>
      <c r="I129" s="53"/>
      <c r="J129" s="53"/>
      <c r="K129" s="53"/>
      <c r="L129" s="53"/>
      <c r="M129" s="53"/>
      <c r="N129" s="53"/>
      <c r="O129" s="53"/>
      <c r="P129" s="53"/>
      <c r="Q129" s="53"/>
      <c r="R129" s="53"/>
      <c r="S129" s="53"/>
      <c r="T129" s="53"/>
      <c r="U129" s="53"/>
      <c r="V129" s="53"/>
      <c r="W129" s="53"/>
      <c r="X129" s="35"/>
      <c r="Y129" s="35"/>
      <c r="Z129" s="35"/>
      <c r="AA129" s="35"/>
      <c r="AB129" s="35"/>
      <c r="AC129" s="35"/>
      <c r="AD129" s="35"/>
      <c r="AE129" s="35"/>
      <c r="AF129" s="35"/>
      <c r="AG129" s="7"/>
    </row>
    <row r="130" spans="1:33" ht="17.25" hidden="1" customHeight="1" outlineLevel="1">
      <c r="A130" s="36"/>
      <c r="B130" s="37"/>
      <c r="C130" s="37" t="s">
        <v>176</v>
      </c>
      <c r="D130" s="50"/>
      <c r="E130" s="50"/>
      <c r="F130" s="50"/>
      <c r="G130" s="50"/>
      <c r="H130" s="38"/>
      <c r="I130" s="34"/>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7"/>
    </row>
    <row r="131" spans="1:33" ht="17.25" hidden="1" customHeight="1" outlineLevel="2">
      <c r="A131" s="21"/>
      <c r="B131" s="22"/>
      <c r="C131" s="22" t="s">
        <v>177</v>
      </c>
      <c r="D131" s="49"/>
      <c r="E131" s="49"/>
      <c r="F131" s="49"/>
      <c r="G131" s="49"/>
      <c r="H131" s="20"/>
      <c r="I131" s="34"/>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7"/>
    </row>
    <row r="132" spans="1:33" ht="17.25" hidden="1" customHeight="1" outlineLevel="2">
      <c r="A132" s="21"/>
      <c r="B132" s="22"/>
      <c r="C132" s="22" t="s">
        <v>178</v>
      </c>
      <c r="D132" s="49"/>
      <c r="E132" s="49"/>
      <c r="F132" s="49"/>
      <c r="G132" s="49"/>
      <c r="H132" s="20"/>
      <c r="I132" s="34"/>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7"/>
    </row>
    <row r="133" spans="1:33" ht="17.25" hidden="1" customHeight="1" outlineLevel="2">
      <c r="A133" s="21"/>
      <c r="B133" s="22"/>
      <c r="C133" s="22" t="s">
        <v>179</v>
      </c>
      <c r="D133" s="49"/>
      <c r="E133" s="49"/>
      <c r="F133" s="49"/>
      <c r="G133" s="49"/>
      <c r="H133" s="20"/>
      <c r="I133" s="34"/>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7"/>
    </row>
    <row r="134" spans="1:33" ht="17.25" hidden="1" customHeight="1" outlineLevel="2">
      <c r="A134" s="21"/>
      <c r="B134" s="22"/>
      <c r="C134" s="22" t="s">
        <v>180</v>
      </c>
      <c r="D134" s="49"/>
      <c r="E134" s="49"/>
      <c r="F134" s="49"/>
      <c r="G134" s="49"/>
      <c r="H134" s="20"/>
      <c r="I134" s="34"/>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7"/>
    </row>
    <row r="135" spans="1:33" ht="17.25" hidden="1" customHeight="1" outlineLevel="2">
      <c r="A135" s="21"/>
      <c r="B135" s="22"/>
      <c r="C135" s="22" t="s">
        <v>181</v>
      </c>
      <c r="D135" s="49"/>
      <c r="E135" s="49"/>
      <c r="F135" s="49"/>
      <c r="G135" s="49"/>
      <c r="H135" s="20"/>
      <c r="I135" s="34"/>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7"/>
    </row>
    <row r="136" spans="1:33" ht="17.25" hidden="1" customHeight="1" outlineLevel="1">
      <c r="A136" s="36"/>
      <c r="B136" s="37"/>
      <c r="C136" s="37" t="s">
        <v>182</v>
      </c>
      <c r="D136" s="50"/>
      <c r="E136" s="50"/>
      <c r="F136" s="50"/>
      <c r="G136" s="50"/>
      <c r="H136" s="38"/>
      <c r="I136" s="34"/>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7"/>
    </row>
    <row r="137" spans="1:33" ht="17.25" hidden="1" customHeight="1" outlineLevel="2">
      <c r="A137" s="21"/>
      <c r="B137" s="22"/>
      <c r="C137" s="22" t="s">
        <v>183</v>
      </c>
      <c r="D137" s="49"/>
      <c r="E137" s="49"/>
      <c r="F137" s="49"/>
      <c r="G137" s="49"/>
      <c r="H137" s="20"/>
      <c r="I137" s="34"/>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7"/>
    </row>
    <row r="138" spans="1:33" ht="17.25" hidden="1" customHeight="1" outlineLevel="2">
      <c r="A138" s="21"/>
      <c r="B138" s="22"/>
      <c r="C138" s="22" t="s">
        <v>184</v>
      </c>
      <c r="D138" s="49"/>
      <c r="E138" s="49"/>
      <c r="F138" s="49"/>
      <c r="G138" s="49"/>
      <c r="H138" s="20"/>
      <c r="I138" s="34"/>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7"/>
    </row>
    <row r="139" spans="1:33" ht="17.25" hidden="1" customHeight="1" outlineLevel="2">
      <c r="A139" s="21"/>
      <c r="B139" s="22"/>
      <c r="C139" s="22" t="s">
        <v>185</v>
      </c>
      <c r="D139" s="49"/>
      <c r="E139" s="49"/>
      <c r="F139" s="49"/>
      <c r="G139" s="49"/>
      <c r="H139" s="20"/>
      <c r="I139" s="34"/>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7"/>
    </row>
    <row r="140" spans="1:33" ht="17.25" hidden="1" customHeight="1" outlineLevel="1">
      <c r="A140" s="36"/>
      <c r="B140" s="37"/>
      <c r="C140" s="37" t="s">
        <v>186</v>
      </c>
      <c r="D140" s="50"/>
      <c r="E140" s="50"/>
      <c r="F140" s="50"/>
      <c r="G140" s="50"/>
      <c r="H140" s="38"/>
      <c r="I140" s="34"/>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7"/>
    </row>
    <row r="141" spans="1:33" ht="17.25" hidden="1" customHeight="1" outlineLevel="2">
      <c r="A141" s="21"/>
      <c r="B141" s="22"/>
      <c r="C141" s="22" t="s">
        <v>187</v>
      </c>
      <c r="D141" s="49"/>
      <c r="E141" s="49"/>
      <c r="F141" s="49"/>
      <c r="G141" s="49"/>
      <c r="H141" s="20"/>
      <c r="I141" s="34"/>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7"/>
    </row>
    <row r="142" spans="1:33" ht="17.25" hidden="1" customHeight="1" outlineLevel="2">
      <c r="A142" s="21"/>
      <c r="B142" s="22"/>
      <c r="C142" s="22" t="s">
        <v>188</v>
      </c>
      <c r="D142" s="49"/>
      <c r="E142" s="49"/>
      <c r="F142" s="49"/>
      <c r="G142" s="49"/>
      <c r="H142" s="20"/>
      <c r="I142" s="34"/>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7"/>
    </row>
    <row r="143" spans="1:33" ht="17.25" hidden="1" customHeight="1" outlineLevel="2">
      <c r="A143" s="21"/>
      <c r="B143" s="22"/>
      <c r="C143" s="22" t="s">
        <v>189</v>
      </c>
      <c r="D143" s="49"/>
      <c r="E143" s="49"/>
      <c r="F143" s="49"/>
      <c r="G143" s="49"/>
      <c r="H143" s="20"/>
      <c r="I143" s="34"/>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7"/>
    </row>
    <row r="144" spans="1:33" ht="17.25" hidden="1" customHeight="1" outlineLevel="2">
      <c r="A144" s="21"/>
      <c r="B144" s="22"/>
      <c r="C144" s="22" t="s">
        <v>190</v>
      </c>
      <c r="D144" s="49"/>
      <c r="E144" s="49"/>
      <c r="F144" s="49"/>
      <c r="G144" s="49"/>
      <c r="H144" s="20"/>
      <c r="I144" s="34"/>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7"/>
    </row>
    <row r="145" spans="1:33" ht="17.25" hidden="1" customHeight="1" outlineLevel="2">
      <c r="A145" s="21"/>
      <c r="B145" s="22"/>
      <c r="C145" s="22" t="s">
        <v>191</v>
      </c>
      <c r="D145" s="49"/>
      <c r="E145" s="49"/>
      <c r="F145" s="49"/>
      <c r="G145" s="49"/>
      <c r="H145" s="20"/>
      <c r="I145" s="34"/>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7"/>
    </row>
    <row r="146" spans="1:33" ht="17.25" hidden="1" customHeight="1" outlineLevel="1">
      <c r="A146" s="36"/>
      <c r="B146" s="37"/>
      <c r="C146" s="37" t="s">
        <v>192</v>
      </c>
      <c r="D146" s="50"/>
      <c r="E146" s="50"/>
      <c r="F146" s="50"/>
      <c r="G146" s="50"/>
      <c r="H146" s="38"/>
      <c r="I146" s="34"/>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7"/>
    </row>
    <row r="147" spans="1:33" ht="21" customHeight="1" collapsed="1">
      <c r="A147" s="43" t="s">
        <v>193</v>
      </c>
      <c r="B147" s="320" t="s">
        <v>194</v>
      </c>
      <c r="C147" s="321"/>
      <c r="D147" s="51">
        <v>2400000000</v>
      </c>
      <c r="E147" s="48" t="s">
        <v>51</v>
      </c>
      <c r="F147" s="48" t="s">
        <v>20</v>
      </c>
      <c r="G147" s="48">
        <v>30</v>
      </c>
      <c r="H147" s="44"/>
      <c r="I147" s="53"/>
      <c r="J147" s="53"/>
      <c r="K147" s="53"/>
      <c r="L147" s="53"/>
      <c r="M147" s="53"/>
      <c r="N147" s="53"/>
      <c r="O147" s="53"/>
      <c r="P147" s="53"/>
      <c r="Q147" s="53"/>
      <c r="R147" s="53"/>
      <c r="S147" s="53"/>
      <c r="T147" s="53"/>
      <c r="U147" s="53"/>
      <c r="V147" s="53"/>
      <c r="W147" s="53"/>
      <c r="X147" s="53"/>
      <c r="Y147" s="53"/>
      <c r="Z147" s="53"/>
      <c r="AA147" s="35"/>
      <c r="AB147" s="35"/>
      <c r="AC147" s="35"/>
      <c r="AD147" s="35"/>
      <c r="AE147" s="35"/>
      <c r="AF147" s="35"/>
      <c r="AG147" s="7"/>
    </row>
    <row r="148" spans="1:33" ht="17.25" hidden="1" customHeight="1" outlineLevel="1">
      <c r="A148" s="21"/>
      <c r="B148" s="22"/>
      <c r="C148" s="22" t="s">
        <v>195</v>
      </c>
      <c r="D148" s="49"/>
      <c r="E148" s="49"/>
      <c r="F148" s="49"/>
      <c r="G148" s="49"/>
      <c r="H148" s="20"/>
      <c r="I148" s="34"/>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7"/>
    </row>
    <row r="149" spans="1:33" ht="17.25" hidden="1" customHeight="1" outlineLevel="1">
      <c r="A149" s="21"/>
      <c r="B149" s="22"/>
      <c r="C149" s="22" t="s">
        <v>196</v>
      </c>
      <c r="D149" s="49"/>
      <c r="E149" s="49"/>
      <c r="F149" s="49"/>
      <c r="G149" s="49"/>
      <c r="H149" s="20"/>
      <c r="I149" s="34"/>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7"/>
    </row>
    <row r="150" spans="1:33" ht="17.25" hidden="1" customHeight="1" outlineLevel="1">
      <c r="A150" s="21"/>
      <c r="B150" s="22"/>
      <c r="C150" s="22" t="s">
        <v>197</v>
      </c>
      <c r="D150" s="49"/>
      <c r="E150" s="49"/>
      <c r="F150" s="49"/>
      <c r="G150" s="49"/>
      <c r="H150" s="20"/>
      <c r="I150" s="34"/>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7"/>
    </row>
    <row r="151" spans="1:33" ht="13.5" hidden="1" outlineLevel="1">
      <c r="A151" s="21"/>
      <c r="B151" s="22"/>
      <c r="C151" s="22" t="s">
        <v>198</v>
      </c>
      <c r="D151" s="49"/>
      <c r="E151" s="49"/>
      <c r="F151" s="49"/>
      <c r="G151" s="49"/>
      <c r="H151" s="24"/>
      <c r="I151" s="34"/>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7"/>
    </row>
    <row r="152" spans="1:33" ht="36.6" customHeight="1" collapsed="1">
      <c r="A152" s="43" t="s">
        <v>199</v>
      </c>
      <c r="B152" s="318" t="s">
        <v>200</v>
      </c>
      <c r="C152" s="319"/>
      <c r="D152" s="51">
        <v>1200000000</v>
      </c>
      <c r="E152" s="48" t="s">
        <v>51</v>
      </c>
      <c r="F152" s="48" t="s">
        <v>28</v>
      </c>
      <c r="G152" s="48">
        <v>30</v>
      </c>
      <c r="H152" s="44"/>
      <c r="I152" s="53"/>
      <c r="J152" s="53"/>
      <c r="K152" s="53"/>
      <c r="L152" s="53"/>
      <c r="M152" s="53"/>
      <c r="N152" s="53"/>
      <c r="O152" s="53"/>
      <c r="P152" s="53"/>
      <c r="Q152" s="53"/>
      <c r="R152" s="53"/>
      <c r="S152" s="53"/>
      <c r="T152" s="53"/>
      <c r="U152" s="35"/>
      <c r="V152" s="35"/>
      <c r="W152" s="35"/>
      <c r="X152" s="35"/>
      <c r="Y152" s="35"/>
      <c r="Z152" s="35"/>
      <c r="AA152" s="35"/>
      <c r="AB152" s="35"/>
      <c r="AC152" s="35"/>
      <c r="AD152" s="35"/>
      <c r="AE152" s="35"/>
      <c r="AF152" s="35"/>
      <c r="AG152" s="7"/>
    </row>
    <row r="153" spans="1:33" ht="27" hidden="1" outlineLevel="1">
      <c r="A153" s="21"/>
      <c r="B153" s="22"/>
      <c r="C153" s="23" t="s">
        <v>201</v>
      </c>
      <c r="D153" s="49"/>
      <c r="E153" s="49"/>
      <c r="F153" s="49"/>
      <c r="G153" s="49"/>
      <c r="H153" s="20"/>
      <c r="I153" s="34"/>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7"/>
    </row>
    <row r="154" spans="1:33" ht="27" hidden="1" outlineLevel="1">
      <c r="A154" s="21"/>
      <c r="B154" s="22"/>
      <c r="C154" s="23" t="s">
        <v>202</v>
      </c>
      <c r="D154" s="49"/>
      <c r="E154" s="49"/>
      <c r="F154" s="49"/>
      <c r="G154" s="49"/>
      <c r="H154" s="20"/>
      <c r="I154" s="34"/>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7"/>
    </row>
    <row r="155" spans="1:33" ht="27" hidden="1" outlineLevel="1">
      <c r="A155" s="21"/>
      <c r="B155" s="22"/>
      <c r="C155" s="23" t="s">
        <v>203</v>
      </c>
      <c r="D155" s="49"/>
      <c r="E155" s="49"/>
      <c r="F155" s="49"/>
      <c r="G155" s="49"/>
      <c r="H155" s="20"/>
      <c r="I155" s="34"/>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7"/>
    </row>
    <row r="156" spans="1:33" ht="27" hidden="1" outlineLevel="1">
      <c r="A156" s="21"/>
      <c r="B156" s="22"/>
      <c r="C156" s="23" t="s">
        <v>204</v>
      </c>
      <c r="D156" s="49"/>
      <c r="E156" s="49"/>
      <c r="F156" s="49"/>
      <c r="G156" s="49"/>
      <c r="H156" s="20"/>
      <c r="I156" s="34"/>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7"/>
    </row>
    <row r="157" spans="1:33" ht="27" hidden="1" outlineLevel="1">
      <c r="A157" s="21"/>
      <c r="B157" s="22"/>
      <c r="C157" s="23" t="s">
        <v>205</v>
      </c>
      <c r="D157" s="49"/>
      <c r="E157" s="49"/>
      <c r="F157" s="49"/>
      <c r="G157" s="49"/>
      <c r="H157" s="24"/>
      <c r="I157" s="34"/>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7"/>
    </row>
    <row r="158" spans="1:33" ht="21" customHeight="1" collapsed="1">
      <c r="A158" s="43" t="s">
        <v>206</v>
      </c>
      <c r="B158" s="320" t="s">
        <v>207</v>
      </c>
      <c r="C158" s="321"/>
      <c r="D158" s="51">
        <v>350000000</v>
      </c>
      <c r="E158" s="48" t="s">
        <v>56</v>
      </c>
      <c r="F158" s="48" t="s">
        <v>20</v>
      </c>
      <c r="G158" s="48">
        <v>-8</v>
      </c>
      <c r="H158" s="44"/>
      <c r="I158" s="53"/>
      <c r="J158" s="53"/>
      <c r="K158" s="53"/>
      <c r="L158" s="53"/>
      <c r="M158" s="53"/>
      <c r="N158" s="53"/>
      <c r="O158" s="53"/>
      <c r="P158" s="53"/>
      <c r="Q158" s="53"/>
      <c r="R158" s="53"/>
      <c r="S158" s="53"/>
      <c r="T158" s="53"/>
      <c r="U158" s="53"/>
      <c r="V158" s="53"/>
      <c r="W158" s="53"/>
      <c r="X158" s="53"/>
      <c r="Y158" s="53"/>
      <c r="Z158" s="53"/>
      <c r="AA158" s="35"/>
      <c r="AB158" s="35"/>
      <c r="AC158" s="35"/>
      <c r="AD158" s="35"/>
      <c r="AE158" s="35"/>
      <c r="AF158" s="35"/>
      <c r="AG158" s="7"/>
    </row>
    <row r="159" spans="1:33" ht="27" hidden="1" outlineLevel="1">
      <c r="A159" s="21"/>
      <c r="B159" s="22"/>
      <c r="C159" s="23" t="s">
        <v>208</v>
      </c>
      <c r="D159" s="49"/>
      <c r="E159" s="49"/>
      <c r="F159" s="49"/>
      <c r="G159" s="49"/>
      <c r="H159" s="20"/>
      <c r="I159" s="34"/>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7"/>
    </row>
    <row r="160" spans="1:33" ht="27" hidden="1" outlineLevel="1">
      <c r="A160" s="21"/>
      <c r="B160" s="22"/>
      <c r="C160" s="23" t="s">
        <v>209</v>
      </c>
      <c r="D160" s="49"/>
      <c r="E160" s="49"/>
      <c r="F160" s="49"/>
      <c r="G160" s="49"/>
      <c r="H160" s="20"/>
      <c r="I160" s="34"/>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7"/>
    </row>
    <row r="161" spans="1:33" ht="27" hidden="1" outlineLevel="1">
      <c r="A161" s="21"/>
      <c r="B161" s="22"/>
      <c r="C161" s="23" t="s">
        <v>210</v>
      </c>
      <c r="D161" s="49"/>
      <c r="E161" s="49"/>
      <c r="F161" s="49"/>
      <c r="G161" s="49"/>
      <c r="H161" s="20"/>
      <c r="I161" s="34"/>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7"/>
    </row>
    <row r="162" spans="1:33" ht="13.5" hidden="1" outlineLevel="1">
      <c r="A162" s="21"/>
      <c r="B162" s="22"/>
      <c r="C162" s="23" t="s">
        <v>211</v>
      </c>
      <c r="D162" s="49"/>
      <c r="E162" s="49"/>
      <c r="F162" s="49"/>
      <c r="G162" s="49"/>
      <c r="H162" s="24"/>
      <c r="I162" s="34"/>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7"/>
    </row>
    <row r="163" spans="1:33" ht="21" customHeight="1" collapsed="1">
      <c r="A163" s="43" t="s">
        <v>212</v>
      </c>
      <c r="B163" s="320" t="s">
        <v>213</v>
      </c>
      <c r="C163" s="321"/>
      <c r="D163" s="51">
        <v>200000000</v>
      </c>
      <c r="E163" s="48" t="s">
        <v>56</v>
      </c>
      <c r="F163" s="48" t="s">
        <v>56</v>
      </c>
      <c r="G163" s="48">
        <v>0</v>
      </c>
      <c r="H163" s="55">
        <v>0.2</v>
      </c>
      <c r="I163" s="53"/>
      <c r="J163" s="53"/>
      <c r="K163" s="53"/>
      <c r="L163" s="53"/>
      <c r="M163" s="53"/>
      <c r="N163" s="53"/>
      <c r="O163" s="53"/>
      <c r="P163" s="53"/>
      <c r="Q163" s="53"/>
      <c r="R163" s="53"/>
      <c r="S163" s="35"/>
      <c r="T163" s="35"/>
      <c r="U163" s="35"/>
      <c r="V163" s="35"/>
      <c r="W163" s="35"/>
      <c r="X163" s="35"/>
      <c r="Y163" s="35"/>
      <c r="Z163" s="35"/>
      <c r="AA163" s="35"/>
      <c r="AB163" s="35"/>
      <c r="AC163" s="35"/>
      <c r="AD163" s="35"/>
      <c r="AE163" s="35"/>
      <c r="AF163" s="35"/>
      <c r="AG163" s="7"/>
    </row>
    <row r="164" spans="1:33" s="42" customFormat="1" ht="27" hidden="1" outlineLevel="1">
      <c r="A164" s="21"/>
      <c r="B164" s="23"/>
      <c r="C164" s="23" t="s">
        <v>214</v>
      </c>
      <c r="D164" s="49"/>
      <c r="E164" s="49"/>
      <c r="F164" s="49"/>
      <c r="G164" s="49"/>
      <c r="H164" s="20"/>
      <c r="I164" s="39"/>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1"/>
    </row>
    <row r="165" spans="1:33" s="42" customFormat="1" ht="17.25" hidden="1" customHeight="1" outlineLevel="1">
      <c r="A165" s="21"/>
      <c r="B165" s="23"/>
      <c r="C165" s="23" t="s">
        <v>215</v>
      </c>
      <c r="D165" s="49"/>
      <c r="E165" s="49"/>
      <c r="F165" s="49"/>
      <c r="G165" s="49"/>
      <c r="H165" s="20"/>
      <c r="I165" s="39"/>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1"/>
    </row>
    <row r="166" spans="1:33" s="42" customFormat="1" ht="17.25" hidden="1" customHeight="1" outlineLevel="1">
      <c r="A166" s="21"/>
      <c r="B166" s="23"/>
      <c r="C166" s="23" t="s">
        <v>216</v>
      </c>
      <c r="D166" s="49"/>
      <c r="E166" s="49"/>
      <c r="F166" s="49"/>
      <c r="G166" s="49"/>
      <c r="H166" s="20"/>
      <c r="I166" s="39"/>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1"/>
    </row>
    <row r="167" spans="1:33" s="42" customFormat="1" ht="17.25" hidden="1" customHeight="1" outlineLevel="1">
      <c r="A167" s="21"/>
      <c r="B167" s="23"/>
      <c r="C167" s="23" t="s">
        <v>217</v>
      </c>
      <c r="D167" s="49"/>
      <c r="E167" s="49"/>
      <c r="F167" s="49"/>
      <c r="G167" s="49"/>
      <c r="H167" s="20"/>
      <c r="I167" s="39"/>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1"/>
    </row>
    <row r="168" spans="1:33" s="42" customFormat="1" ht="17.25" hidden="1" customHeight="1" outlineLevel="1">
      <c r="A168" s="21"/>
      <c r="B168" s="23"/>
      <c r="C168" s="23" t="s">
        <v>218</v>
      </c>
      <c r="D168" s="49"/>
      <c r="E168" s="49"/>
      <c r="F168" s="49"/>
      <c r="G168" s="49"/>
      <c r="H168" s="20"/>
      <c r="I168" s="39"/>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1"/>
    </row>
    <row r="169" spans="1:33" s="42" customFormat="1" ht="24.6" hidden="1" customHeight="1" outlineLevel="1">
      <c r="A169" s="21"/>
      <c r="B169" s="23"/>
      <c r="C169" s="23" t="s">
        <v>219</v>
      </c>
      <c r="D169" s="49"/>
      <c r="E169" s="49"/>
      <c r="F169" s="49"/>
      <c r="G169" s="49"/>
      <c r="H169" s="20"/>
      <c r="I169" s="39"/>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1"/>
    </row>
    <row r="170" spans="1:33" s="42" customFormat="1" ht="27" hidden="1" outlineLevel="1">
      <c r="A170" s="21"/>
      <c r="B170" s="23"/>
      <c r="C170" s="23" t="s">
        <v>220</v>
      </c>
      <c r="D170" s="49"/>
      <c r="E170" s="49"/>
      <c r="F170" s="49"/>
      <c r="G170" s="49"/>
      <c r="H170" s="24"/>
      <c r="I170" s="39"/>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1"/>
    </row>
    <row r="171" spans="1:33" ht="21" customHeight="1" collapsed="1">
      <c r="A171" s="43" t="s">
        <v>221</v>
      </c>
      <c r="B171" s="320" t="s">
        <v>222</v>
      </c>
      <c r="C171" s="321"/>
      <c r="D171" s="51">
        <v>200000000</v>
      </c>
      <c r="E171" s="48" t="s">
        <v>12</v>
      </c>
      <c r="F171" s="48" t="s">
        <v>114</v>
      </c>
      <c r="G171" s="48">
        <v>-3</v>
      </c>
      <c r="H171" s="44"/>
      <c r="I171" s="53"/>
      <c r="J171" s="53"/>
      <c r="K171" s="53"/>
      <c r="L171" s="53"/>
      <c r="M171" s="53"/>
      <c r="N171" s="53"/>
      <c r="O171" s="53"/>
      <c r="P171" s="53"/>
      <c r="Q171" s="35"/>
      <c r="R171" s="35"/>
      <c r="S171" s="35"/>
      <c r="T171" s="35"/>
      <c r="U171" s="35"/>
      <c r="V171" s="35"/>
      <c r="W171" s="35"/>
      <c r="X171" s="35"/>
      <c r="Y171" s="35"/>
      <c r="Z171" s="35"/>
      <c r="AA171" s="35"/>
      <c r="AB171" s="35"/>
      <c r="AC171" s="35"/>
      <c r="AD171" s="35"/>
      <c r="AE171" s="35"/>
      <c r="AF171" s="35"/>
      <c r="AG171" s="7"/>
    </row>
    <row r="172" spans="1:33" ht="17.25" hidden="1" customHeight="1" outlineLevel="1">
      <c r="A172" s="21"/>
      <c r="B172" s="22"/>
      <c r="C172" s="23" t="s">
        <v>223</v>
      </c>
      <c r="D172" s="49"/>
      <c r="E172" s="49"/>
      <c r="F172" s="49"/>
      <c r="G172" s="49"/>
      <c r="H172" s="20"/>
      <c r="I172" s="34"/>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7"/>
    </row>
    <row r="173" spans="1:33" ht="17.25" hidden="1" customHeight="1" outlineLevel="1">
      <c r="A173" s="21"/>
      <c r="B173" s="22"/>
      <c r="C173" s="23" t="s">
        <v>224</v>
      </c>
      <c r="D173" s="49"/>
      <c r="E173" s="49"/>
      <c r="F173" s="49"/>
      <c r="G173" s="49"/>
      <c r="H173" s="20"/>
      <c r="I173" s="34"/>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7"/>
    </row>
    <row r="174" spans="1:33" ht="17.25" hidden="1" customHeight="1" outlineLevel="1">
      <c r="A174" s="21"/>
      <c r="B174" s="22"/>
      <c r="C174" s="23" t="s">
        <v>225</v>
      </c>
      <c r="D174" s="49"/>
      <c r="E174" s="49"/>
      <c r="F174" s="49"/>
      <c r="G174" s="49"/>
      <c r="H174" s="20"/>
      <c r="I174" s="34"/>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7"/>
    </row>
    <row r="175" spans="1:33" ht="27.6" hidden="1" customHeight="1" outlineLevel="1">
      <c r="A175" s="21"/>
      <c r="B175" s="22"/>
      <c r="C175" s="23" t="s">
        <v>226</v>
      </c>
      <c r="D175" s="49"/>
      <c r="E175" s="49"/>
      <c r="F175" s="49"/>
      <c r="G175" s="49"/>
      <c r="H175" s="20"/>
      <c r="I175" s="34"/>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7"/>
    </row>
    <row r="176" spans="1:33" ht="17.25" hidden="1" customHeight="1" outlineLevel="1">
      <c r="A176" s="21"/>
      <c r="B176" s="22"/>
      <c r="C176" s="23" t="s">
        <v>227</v>
      </c>
      <c r="D176" s="49"/>
      <c r="E176" s="49"/>
      <c r="F176" s="49"/>
      <c r="G176" s="49"/>
      <c r="H176" s="20"/>
      <c r="I176" s="34"/>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7"/>
    </row>
    <row r="177" spans="1:33" ht="17.25" hidden="1" customHeight="1" outlineLevel="1">
      <c r="A177" s="21"/>
      <c r="B177" s="22"/>
      <c r="C177" s="23" t="s">
        <v>228</v>
      </c>
      <c r="D177" s="49"/>
      <c r="E177" s="49"/>
      <c r="F177" s="49"/>
      <c r="G177" s="49"/>
      <c r="H177" s="20"/>
      <c r="I177" s="34"/>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7"/>
    </row>
    <row r="178" spans="1:33" ht="17.25" hidden="1" customHeight="1" outlineLevel="1">
      <c r="A178" s="21"/>
      <c r="B178" s="22"/>
      <c r="C178" s="23" t="s">
        <v>229</v>
      </c>
      <c r="D178" s="49"/>
      <c r="E178" s="49"/>
      <c r="F178" s="49"/>
      <c r="G178" s="49"/>
      <c r="H178" s="20"/>
      <c r="I178" s="34"/>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7"/>
    </row>
    <row r="179" spans="1:33" ht="17.25" hidden="1" customHeight="1" outlineLevel="1">
      <c r="A179" s="21"/>
      <c r="B179" s="22"/>
      <c r="C179" s="23" t="s">
        <v>230</v>
      </c>
      <c r="D179" s="49"/>
      <c r="E179" s="49"/>
      <c r="F179" s="49"/>
      <c r="G179" s="49"/>
      <c r="H179" s="20"/>
      <c r="I179" s="34"/>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7"/>
    </row>
    <row r="180" spans="1:33" ht="29.45" hidden="1" customHeight="1" outlineLevel="1">
      <c r="A180" s="21"/>
      <c r="B180" s="22"/>
      <c r="C180" s="23" t="s">
        <v>231</v>
      </c>
      <c r="D180" s="49"/>
      <c r="E180" s="49"/>
      <c r="F180" s="49"/>
      <c r="G180" s="49"/>
      <c r="H180" s="20"/>
      <c r="I180" s="34"/>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7"/>
    </row>
    <row r="181" spans="1:33" ht="17.25" hidden="1" customHeight="1" outlineLevel="1">
      <c r="A181" s="21"/>
      <c r="B181" s="22"/>
      <c r="C181" s="23" t="s">
        <v>232</v>
      </c>
      <c r="D181" s="49"/>
      <c r="E181" s="49"/>
      <c r="F181" s="49"/>
      <c r="G181" s="49"/>
      <c r="H181" s="20"/>
      <c r="I181" s="34"/>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7"/>
    </row>
    <row r="182" spans="1:33" ht="21" customHeight="1">
      <c r="A182" s="25"/>
      <c r="B182" s="7"/>
      <c r="C182" s="7"/>
      <c r="D182" s="26"/>
      <c r="E182" s="26"/>
      <c r="F182" s="26"/>
      <c r="G182" s="26"/>
      <c r="H182" s="26"/>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row>
    <row r="183" spans="1:33" ht="21" customHeight="1">
      <c r="A183" s="25"/>
      <c r="B183" s="7"/>
      <c r="C183" s="7"/>
      <c r="D183" s="26"/>
      <c r="E183" s="26"/>
      <c r="F183" s="26"/>
      <c r="G183" s="26"/>
      <c r="H183" s="26"/>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row>
    <row r="184" spans="1:33" ht="21" customHeight="1">
      <c r="A184" s="25"/>
      <c r="B184" s="7"/>
      <c r="C184" s="7"/>
      <c r="D184" s="26"/>
      <c r="E184" s="26"/>
      <c r="F184" s="26"/>
      <c r="G184" s="26"/>
      <c r="H184" s="26"/>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row>
    <row r="185" spans="1:33" ht="21" customHeight="1">
      <c r="A185" s="25"/>
      <c r="B185" s="7"/>
      <c r="C185" s="7"/>
      <c r="D185" s="26"/>
      <c r="E185" s="26"/>
      <c r="F185" s="26"/>
      <c r="G185" s="26"/>
      <c r="H185" s="26"/>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row>
    <row r="186" spans="1:33" ht="21" customHeight="1">
      <c r="A186" s="25"/>
      <c r="B186" s="7"/>
      <c r="C186" s="7"/>
      <c r="D186" s="26"/>
      <c r="E186" s="26"/>
      <c r="F186" s="26"/>
      <c r="G186" s="26"/>
      <c r="H186" s="26"/>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row>
    <row r="187" spans="1:33" ht="21" customHeight="1">
      <c r="A187" s="25"/>
      <c r="B187" s="7"/>
      <c r="C187" s="7"/>
      <c r="D187" s="26"/>
      <c r="E187" s="26"/>
      <c r="F187" s="26"/>
      <c r="G187" s="26"/>
      <c r="H187" s="26"/>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row>
    <row r="188" spans="1:33" ht="21" customHeight="1">
      <c r="A188" s="25"/>
      <c r="B188" s="7"/>
      <c r="C188" s="7"/>
      <c r="D188" s="26"/>
      <c r="E188" s="26"/>
      <c r="F188" s="26"/>
      <c r="G188" s="26"/>
      <c r="H188" s="26"/>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row>
    <row r="189" spans="1:33" ht="21" customHeight="1">
      <c r="A189" s="25"/>
      <c r="B189" s="7"/>
      <c r="C189" s="7"/>
      <c r="D189" s="26"/>
      <c r="E189" s="26"/>
      <c r="F189" s="26"/>
      <c r="G189" s="26"/>
      <c r="H189" s="26"/>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row>
    <row r="190" spans="1:33" ht="21" customHeight="1">
      <c r="A190" s="25"/>
      <c r="B190" s="7"/>
      <c r="C190" s="7"/>
      <c r="D190" s="26"/>
      <c r="E190" s="26"/>
      <c r="F190" s="26"/>
      <c r="G190" s="26"/>
      <c r="H190" s="26"/>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row>
    <row r="191" spans="1:33" ht="21" customHeight="1">
      <c r="A191" s="25"/>
      <c r="B191" s="7"/>
      <c r="C191" s="7"/>
      <c r="D191" s="26"/>
      <c r="E191" s="26"/>
      <c r="F191" s="26"/>
      <c r="G191" s="26"/>
      <c r="H191" s="26"/>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row>
    <row r="192" spans="1:33" ht="21" customHeight="1">
      <c r="A192" s="25"/>
      <c r="B192" s="7"/>
      <c r="C192" s="7"/>
      <c r="D192" s="26"/>
      <c r="E192" s="26"/>
      <c r="F192" s="26"/>
      <c r="G192" s="26"/>
      <c r="H192" s="26"/>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row>
    <row r="193" spans="1:33" ht="21" customHeight="1">
      <c r="A193" s="25"/>
      <c r="B193" s="7"/>
      <c r="C193" s="7"/>
      <c r="D193" s="26"/>
      <c r="E193" s="26"/>
      <c r="F193" s="26"/>
      <c r="G193" s="26"/>
      <c r="H193" s="26"/>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row>
    <row r="194" spans="1:33" ht="21" customHeight="1">
      <c r="A194" s="25"/>
      <c r="B194" s="7"/>
      <c r="C194" s="7"/>
      <c r="D194" s="26"/>
      <c r="E194" s="26"/>
      <c r="F194" s="26"/>
      <c r="G194" s="26"/>
      <c r="H194" s="26"/>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row>
    <row r="195" spans="1:33" ht="21" customHeight="1">
      <c r="A195" s="25"/>
      <c r="B195" s="7"/>
      <c r="C195" s="7"/>
      <c r="D195" s="26"/>
      <c r="E195" s="26"/>
      <c r="F195" s="26"/>
      <c r="G195" s="26"/>
      <c r="H195" s="26"/>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row>
    <row r="196" spans="1:33" ht="21" customHeight="1">
      <c r="A196" s="25"/>
      <c r="B196" s="7"/>
      <c r="C196" s="7"/>
      <c r="D196" s="26"/>
      <c r="E196" s="26"/>
      <c r="F196" s="26"/>
      <c r="G196" s="26"/>
      <c r="H196" s="26"/>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row>
    <row r="197" spans="1:33" ht="21" customHeight="1">
      <c r="A197" s="25"/>
      <c r="B197" s="7"/>
      <c r="C197" s="7"/>
      <c r="D197" s="26"/>
      <c r="E197" s="26"/>
      <c r="F197" s="26"/>
      <c r="G197" s="26"/>
      <c r="H197" s="26"/>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row>
    <row r="198" spans="1:33" ht="21" customHeight="1">
      <c r="A198" s="25"/>
      <c r="B198" s="7"/>
      <c r="C198" s="7"/>
      <c r="D198" s="26"/>
      <c r="E198" s="26"/>
      <c r="F198" s="26"/>
      <c r="G198" s="26"/>
      <c r="H198" s="26"/>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row>
    <row r="199" spans="1:33" ht="21" customHeight="1">
      <c r="A199" s="25"/>
      <c r="B199" s="7"/>
      <c r="C199" s="7"/>
      <c r="D199" s="26"/>
      <c r="E199" s="26"/>
      <c r="F199" s="26"/>
      <c r="G199" s="26"/>
      <c r="H199" s="26"/>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row>
    <row r="200" spans="1:33" ht="21" customHeight="1">
      <c r="A200" s="25"/>
      <c r="B200" s="7"/>
      <c r="C200" s="7"/>
      <c r="D200" s="26"/>
      <c r="E200" s="26"/>
      <c r="F200" s="26"/>
      <c r="G200" s="26"/>
      <c r="H200" s="26"/>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row>
    <row r="201" spans="1:33" ht="21" customHeight="1">
      <c r="A201" s="25"/>
      <c r="B201" s="7"/>
      <c r="C201" s="7"/>
      <c r="D201" s="26"/>
      <c r="E201" s="26"/>
      <c r="F201" s="26"/>
      <c r="G201" s="26"/>
      <c r="H201" s="26"/>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row>
    <row r="202" spans="1:33" ht="21" customHeight="1">
      <c r="A202" s="25"/>
      <c r="B202" s="7"/>
      <c r="C202" s="7"/>
      <c r="D202" s="26"/>
      <c r="E202" s="26"/>
      <c r="F202" s="26"/>
      <c r="G202" s="26"/>
      <c r="H202" s="26"/>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row>
    <row r="203" spans="1:33" ht="21" customHeight="1">
      <c r="A203" s="25"/>
      <c r="B203" s="7"/>
      <c r="C203" s="7"/>
      <c r="D203" s="26"/>
      <c r="E203" s="26"/>
      <c r="F203" s="26"/>
      <c r="G203" s="26"/>
      <c r="H203" s="26"/>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row>
    <row r="204" spans="1:33" ht="21" customHeight="1">
      <c r="A204" s="25"/>
      <c r="B204" s="7"/>
      <c r="C204" s="7"/>
      <c r="D204" s="26"/>
      <c r="E204" s="26"/>
      <c r="F204" s="26"/>
      <c r="G204" s="26"/>
      <c r="H204" s="26"/>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row>
    <row r="205" spans="1:33" ht="21" customHeight="1">
      <c r="A205" s="25"/>
      <c r="B205" s="7"/>
      <c r="C205" s="7"/>
      <c r="D205" s="26"/>
      <c r="E205" s="26"/>
      <c r="F205" s="26"/>
      <c r="G205" s="26"/>
      <c r="H205" s="26"/>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row>
    <row r="206" spans="1:33" ht="21" customHeight="1">
      <c r="A206" s="25"/>
      <c r="B206" s="7"/>
      <c r="C206" s="7"/>
      <c r="D206" s="26"/>
      <c r="E206" s="26"/>
      <c r="F206" s="26"/>
      <c r="G206" s="26"/>
      <c r="H206" s="26"/>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row>
    <row r="207" spans="1:33" ht="21" customHeight="1">
      <c r="A207" s="25"/>
      <c r="B207" s="7"/>
      <c r="C207" s="7"/>
      <c r="D207" s="26"/>
      <c r="E207" s="26"/>
      <c r="F207" s="26"/>
      <c r="G207" s="26"/>
      <c r="H207" s="26"/>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row>
    <row r="208" spans="1:33" ht="21" customHeight="1">
      <c r="A208" s="25"/>
      <c r="B208" s="7"/>
      <c r="C208" s="7"/>
      <c r="D208" s="26"/>
      <c r="E208" s="26"/>
      <c r="F208" s="26"/>
      <c r="G208" s="26"/>
      <c r="H208" s="26"/>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row>
    <row r="209" spans="1:33" ht="21" customHeight="1">
      <c r="A209" s="25"/>
      <c r="B209" s="7"/>
      <c r="C209" s="7"/>
      <c r="D209" s="26"/>
      <c r="E209" s="26"/>
      <c r="F209" s="26"/>
      <c r="G209" s="26"/>
      <c r="H209" s="26"/>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row>
    <row r="210" spans="1:33" ht="21" customHeight="1">
      <c r="A210" s="25"/>
      <c r="B210" s="7"/>
      <c r="C210" s="7"/>
      <c r="D210" s="26"/>
      <c r="E210" s="26"/>
      <c r="F210" s="26"/>
      <c r="G210" s="26"/>
      <c r="H210" s="26"/>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row>
    <row r="211" spans="1:33" ht="21" customHeight="1">
      <c r="A211" s="25"/>
      <c r="B211" s="7"/>
      <c r="C211" s="7"/>
      <c r="D211" s="26"/>
      <c r="E211" s="26"/>
      <c r="F211" s="26"/>
      <c r="G211" s="26"/>
      <c r="H211" s="26"/>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row>
    <row r="212" spans="1:33" ht="21" customHeight="1">
      <c r="A212" s="25"/>
      <c r="B212" s="7"/>
      <c r="C212" s="7"/>
      <c r="D212" s="26"/>
      <c r="E212" s="26"/>
      <c r="F212" s="26"/>
      <c r="G212" s="26"/>
      <c r="H212" s="26"/>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row>
    <row r="213" spans="1:33" ht="21" customHeight="1">
      <c r="A213" s="25"/>
      <c r="B213" s="7"/>
      <c r="C213" s="7"/>
      <c r="D213" s="26"/>
      <c r="E213" s="26"/>
      <c r="F213" s="26"/>
      <c r="G213" s="26"/>
      <c r="H213" s="26"/>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row>
    <row r="214" spans="1:33" ht="21" customHeight="1">
      <c r="A214" s="25"/>
      <c r="B214" s="7"/>
      <c r="C214" s="7"/>
      <c r="D214" s="26"/>
      <c r="E214" s="26"/>
      <c r="F214" s="26"/>
      <c r="G214" s="26"/>
      <c r="H214" s="26"/>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row>
    <row r="215" spans="1:33" ht="21" customHeight="1">
      <c r="A215" s="25"/>
      <c r="B215" s="7"/>
      <c r="C215" s="7"/>
      <c r="D215" s="26"/>
      <c r="E215" s="26"/>
      <c r="F215" s="26"/>
      <c r="G215" s="26"/>
      <c r="H215" s="26"/>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row>
    <row r="216" spans="1:33" ht="21" customHeight="1">
      <c r="A216" s="25"/>
      <c r="B216" s="7"/>
      <c r="C216" s="7"/>
      <c r="D216" s="26"/>
      <c r="E216" s="26"/>
      <c r="F216" s="26"/>
      <c r="G216" s="26"/>
      <c r="H216" s="26"/>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row>
    <row r="217" spans="1:33" ht="21" customHeight="1">
      <c r="A217" s="25"/>
      <c r="B217" s="7"/>
      <c r="C217" s="7"/>
      <c r="D217" s="26"/>
      <c r="E217" s="26"/>
      <c r="F217" s="26"/>
      <c r="G217" s="26"/>
      <c r="H217" s="26"/>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row>
    <row r="218" spans="1:33" ht="21" customHeight="1">
      <c r="A218" s="25"/>
      <c r="B218" s="7"/>
      <c r="C218" s="7"/>
      <c r="D218" s="26"/>
      <c r="E218" s="26"/>
      <c r="F218" s="26"/>
      <c r="G218" s="26"/>
      <c r="H218" s="26"/>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row>
    <row r="219" spans="1:33" ht="21" customHeight="1">
      <c r="A219" s="25"/>
      <c r="B219" s="7"/>
      <c r="C219" s="7"/>
      <c r="D219" s="26"/>
      <c r="E219" s="26"/>
      <c r="F219" s="26"/>
      <c r="G219" s="26"/>
      <c r="H219" s="26"/>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row>
    <row r="220" spans="1:33" ht="21" customHeight="1">
      <c r="A220" s="25"/>
      <c r="B220" s="7"/>
      <c r="C220" s="7"/>
      <c r="D220" s="26"/>
      <c r="E220" s="26"/>
      <c r="F220" s="26"/>
      <c r="G220" s="26"/>
      <c r="H220" s="26"/>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row>
    <row r="221" spans="1:33" ht="21" customHeight="1">
      <c r="A221" s="25"/>
      <c r="B221" s="7"/>
      <c r="C221" s="7"/>
      <c r="D221" s="26"/>
      <c r="E221" s="26"/>
      <c r="F221" s="26"/>
      <c r="G221" s="26"/>
      <c r="H221" s="26"/>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row>
    <row r="222" spans="1:33" ht="21" customHeight="1">
      <c r="A222" s="25"/>
      <c r="B222" s="7"/>
      <c r="C222" s="7"/>
      <c r="D222" s="26"/>
      <c r="E222" s="26"/>
      <c r="F222" s="26"/>
      <c r="G222" s="26"/>
      <c r="H222" s="26"/>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row>
    <row r="223" spans="1:33" ht="21" customHeight="1">
      <c r="A223" s="25"/>
      <c r="B223" s="7"/>
      <c r="C223" s="7"/>
      <c r="D223" s="26"/>
      <c r="E223" s="26"/>
      <c r="F223" s="26"/>
      <c r="G223" s="26"/>
      <c r="H223" s="26"/>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row>
    <row r="224" spans="1:33" ht="21" customHeight="1">
      <c r="A224" s="25"/>
      <c r="B224" s="7"/>
      <c r="C224" s="7"/>
      <c r="D224" s="26"/>
      <c r="E224" s="26"/>
      <c r="F224" s="26"/>
      <c r="G224" s="26"/>
      <c r="H224" s="26"/>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row>
    <row r="225" spans="1:33" ht="21" customHeight="1">
      <c r="A225" s="25"/>
      <c r="B225" s="7"/>
      <c r="C225" s="7"/>
      <c r="D225" s="26"/>
      <c r="E225" s="26"/>
      <c r="F225" s="26"/>
      <c r="G225" s="26"/>
      <c r="H225" s="26"/>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row>
    <row r="226" spans="1:33" ht="21" customHeight="1">
      <c r="A226" s="25"/>
      <c r="B226" s="7"/>
      <c r="C226" s="7"/>
      <c r="D226" s="26"/>
      <c r="E226" s="26"/>
      <c r="F226" s="26"/>
      <c r="G226" s="26"/>
      <c r="H226" s="26"/>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row>
    <row r="227" spans="1:33" ht="21" customHeight="1">
      <c r="A227" s="25"/>
      <c r="B227" s="7"/>
      <c r="C227" s="7"/>
      <c r="D227" s="26"/>
      <c r="E227" s="26"/>
      <c r="F227" s="26"/>
      <c r="G227" s="26"/>
      <c r="H227" s="26"/>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row>
    <row r="228" spans="1:33" ht="21" customHeight="1">
      <c r="A228" s="25"/>
      <c r="B228" s="7"/>
      <c r="C228" s="7"/>
      <c r="D228" s="26"/>
      <c r="E228" s="26"/>
      <c r="F228" s="26"/>
      <c r="G228" s="26"/>
      <c r="H228" s="26"/>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row>
    <row r="229" spans="1:33" ht="21" customHeight="1">
      <c r="A229" s="25"/>
      <c r="B229" s="7"/>
      <c r="C229" s="7"/>
      <c r="D229" s="26"/>
      <c r="E229" s="26"/>
      <c r="F229" s="26"/>
      <c r="G229" s="26"/>
      <c r="H229" s="26"/>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row>
    <row r="230" spans="1:33" ht="21" customHeight="1">
      <c r="A230" s="25"/>
      <c r="B230" s="7"/>
      <c r="C230" s="7"/>
      <c r="D230" s="26"/>
      <c r="E230" s="26"/>
      <c r="F230" s="26"/>
      <c r="G230" s="26"/>
      <c r="H230" s="26"/>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row>
    <row r="231" spans="1:33" ht="21" customHeight="1">
      <c r="A231" s="25"/>
      <c r="B231" s="7"/>
      <c r="C231" s="7"/>
      <c r="D231" s="26"/>
      <c r="E231" s="26"/>
      <c r="F231" s="26"/>
      <c r="G231" s="26"/>
      <c r="H231" s="26"/>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row>
    <row r="232" spans="1:33" ht="21" customHeight="1">
      <c r="A232" s="25"/>
      <c r="B232" s="7"/>
      <c r="C232" s="7"/>
      <c r="D232" s="26"/>
      <c r="E232" s="26"/>
      <c r="F232" s="26"/>
      <c r="G232" s="26"/>
      <c r="H232" s="26"/>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row>
    <row r="233" spans="1:33" ht="21" customHeight="1">
      <c r="A233" s="25"/>
      <c r="B233" s="7"/>
      <c r="C233" s="7"/>
      <c r="D233" s="26"/>
      <c r="E233" s="26"/>
      <c r="F233" s="26"/>
      <c r="G233" s="26"/>
      <c r="H233" s="26"/>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row>
    <row r="234" spans="1:33" ht="21" customHeight="1">
      <c r="A234" s="25"/>
      <c r="B234" s="7"/>
      <c r="C234" s="7"/>
      <c r="D234" s="26"/>
      <c r="E234" s="26"/>
      <c r="F234" s="26"/>
      <c r="G234" s="26"/>
      <c r="H234" s="26"/>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row>
    <row r="235" spans="1:33" ht="21" customHeight="1">
      <c r="A235" s="25"/>
      <c r="B235" s="7"/>
      <c r="C235" s="7"/>
      <c r="D235" s="26"/>
      <c r="E235" s="26"/>
      <c r="F235" s="26"/>
      <c r="G235" s="26"/>
      <c r="H235" s="26"/>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row>
    <row r="236" spans="1:33" ht="21" customHeight="1">
      <c r="A236" s="25"/>
      <c r="B236" s="7"/>
      <c r="C236" s="7"/>
      <c r="D236" s="26"/>
      <c r="E236" s="26"/>
      <c r="F236" s="26"/>
      <c r="G236" s="26"/>
      <c r="H236" s="26"/>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row>
    <row r="237" spans="1:33" ht="21" customHeight="1">
      <c r="A237" s="25"/>
      <c r="B237" s="7"/>
      <c r="C237" s="7"/>
      <c r="D237" s="26"/>
      <c r="E237" s="26"/>
      <c r="F237" s="26"/>
      <c r="G237" s="26"/>
      <c r="H237" s="26"/>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row>
    <row r="238" spans="1:33" ht="21" customHeight="1">
      <c r="A238" s="25"/>
      <c r="B238" s="7"/>
      <c r="C238" s="7"/>
      <c r="D238" s="26"/>
      <c r="E238" s="26"/>
      <c r="F238" s="26"/>
      <c r="G238" s="26"/>
      <c r="H238" s="26"/>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row>
    <row r="239" spans="1:33" ht="21" customHeight="1">
      <c r="A239" s="25"/>
      <c r="B239" s="7"/>
      <c r="C239" s="7"/>
      <c r="D239" s="26"/>
      <c r="E239" s="26"/>
      <c r="F239" s="26"/>
      <c r="G239" s="26"/>
      <c r="H239" s="26"/>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row>
    <row r="240" spans="1:33" ht="21" customHeight="1">
      <c r="A240" s="25"/>
      <c r="B240" s="7"/>
      <c r="C240" s="7"/>
      <c r="D240" s="26"/>
      <c r="E240" s="26"/>
      <c r="F240" s="26"/>
      <c r="G240" s="26"/>
      <c r="H240" s="26"/>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row>
    <row r="241" spans="1:33" ht="21" customHeight="1">
      <c r="A241" s="25"/>
      <c r="B241" s="7"/>
      <c r="C241" s="7"/>
      <c r="D241" s="26"/>
      <c r="E241" s="26"/>
      <c r="F241" s="26"/>
      <c r="G241" s="26"/>
      <c r="H241" s="26"/>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row>
    <row r="242" spans="1:33" ht="21" customHeight="1">
      <c r="A242" s="25"/>
      <c r="B242" s="7"/>
      <c r="C242" s="7"/>
      <c r="D242" s="26"/>
      <c r="E242" s="26"/>
      <c r="F242" s="26"/>
      <c r="G242" s="26"/>
      <c r="H242" s="26"/>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row>
    <row r="243" spans="1:33" ht="21" customHeight="1">
      <c r="A243" s="25"/>
      <c r="B243" s="7"/>
      <c r="C243" s="7"/>
      <c r="D243" s="26"/>
      <c r="E243" s="26"/>
      <c r="F243" s="26"/>
      <c r="G243" s="26"/>
      <c r="H243" s="26"/>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row>
    <row r="244" spans="1:33" ht="21" customHeight="1">
      <c r="A244" s="25"/>
      <c r="B244" s="7"/>
      <c r="C244" s="7"/>
      <c r="D244" s="26"/>
      <c r="E244" s="26"/>
      <c r="F244" s="26"/>
      <c r="G244" s="26"/>
      <c r="H244" s="26"/>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row>
    <row r="245" spans="1:33" ht="21" customHeight="1">
      <c r="A245" s="25"/>
      <c r="B245" s="7"/>
      <c r="C245" s="7"/>
      <c r="D245" s="26"/>
      <c r="E245" s="26"/>
      <c r="F245" s="26"/>
      <c r="G245" s="26"/>
      <c r="H245" s="26"/>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row>
    <row r="246" spans="1:33" ht="21" customHeight="1">
      <c r="A246" s="25"/>
      <c r="B246" s="7"/>
      <c r="C246" s="7"/>
      <c r="D246" s="26"/>
      <c r="E246" s="26"/>
      <c r="F246" s="26"/>
      <c r="G246" s="26"/>
      <c r="H246" s="26"/>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row>
    <row r="247" spans="1:33" ht="21" customHeight="1">
      <c r="A247" s="25"/>
      <c r="B247" s="7"/>
      <c r="C247" s="7"/>
      <c r="D247" s="26"/>
      <c r="E247" s="26"/>
      <c r="F247" s="26"/>
      <c r="G247" s="26"/>
      <c r="H247" s="26"/>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row>
    <row r="248" spans="1:33" ht="21" customHeight="1">
      <c r="A248" s="25"/>
      <c r="B248" s="7"/>
      <c r="C248" s="7"/>
      <c r="D248" s="26"/>
      <c r="E248" s="26"/>
      <c r="F248" s="26"/>
      <c r="G248" s="26"/>
      <c r="H248" s="26"/>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row>
    <row r="249" spans="1:33" ht="21" customHeight="1">
      <c r="A249" s="25"/>
      <c r="B249" s="7"/>
      <c r="C249" s="7"/>
      <c r="D249" s="26"/>
      <c r="E249" s="26"/>
      <c r="F249" s="26"/>
      <c r="G249" s="26"/>
      <c r="H249" s="26"/>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row>
    <row r="250" spans="1:33" ht="21" customHeight="1">
      <c r="A250" s="25"/>
      <c r="B250" s="7"/>
      <c r="C250" s="7"/>
      <c r="D250" s="26"/>
      <c r="E250" s="26"/>
      <c r="F250" s="26"/>
      <c r="G250" s="26"/>
      <c r="H250" s="26"/>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row>
    <row r="251" spans="1:33" ht="21" customHeight="1">
      <c r="A251" s="25"/>
      <c r="B251" s="7"/>
      <c r="C251" s="7"/>
      <c r="D251" s="26"/>
      <c r="E251" s="26"/>
      <c r="F251" s="26"/>
      <c r="G251" s="26"/>
      <c r="H251" s="26"/>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row>
    <row r="252" spans="1:33" ht="21" customHeight="1">
      <c r="A252" s="25"/>
      <c r="B252" s="7"/>
      <c r="C252" s="7"/>
      <c r="D252" s="26"/>
      <c r="E252" s="26"/>
      <c r="F252" s="26"/>
      <c r="G252" s="26"/>
      <c r="H252" s="26"/>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row>
    <row r="253" spans="1:33" ht="21" customHeight="1">
      <c r="A253" s="25"/>
      <c r="B253" s="7"/>
      <c r="C253" s="7"/>
      <c r="D253" s="26"/>
      <c r="E253" s="26"/>
      <c r="F253" s="26"/>
      <c r="G253" s="26"/>
      <c r="H253" s="26"/>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row>
    <row r="254" spans="1:33" ht="21" customHeight="1">
      <c r="A254" s="25"/>
      <c r="B254" s="7"/>
      <c r="C254" s="7"/>
      <c r="D254" s="26"/>
      <c r="E254" s="26"/>
      <c r="F254" s="26"/>
      <c r="G254" s="26"/>
      <c r="H254" s="26"/>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row>
    <row r="255" spans="1:33" ht="21" customHeight="1">
      <c r="A255" s="25"/>
      <c r="B255" s="7"/>
      <c r="C255" s="7"/>
      <c r="D255" s="26"/>
      <c r="E255" s="26"/>
      <c r="F255" s="26"/>
      <c r="G255" s="26"/>
      <c r="H255" s="26"/>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row>
    <row r="256" spans="1:33" ht="21" customHeight="1">
      <c r="A256" s="25"/>
      <c r="B256" s="7"/>
      <c r="C256" s="7"/>
      <c r="D256" s="26"/>
      <c r="E256" s="26"/>
      <c r="F256" s="26"/>
      <c r="G256" s="26"/>
      <c r="H256" s="26"/>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row>
    <row r="257" spans="1:33" ht="21" customHeight="1">
      <c r="A257" s="25"/>
      <c r="B257" s="7"/>
      <c r="C257" s="7"/>
      <c r="D257" s="26"/>
      <c r="E257" s="26"/>
      <c r="F257" s="26"/>
      <c r="G257" s="26"/>
      <c r="H257" s="26"/>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row>
    <row r="258" spans="1:33" ht="21" customHeight="1">
      <c r="A258" s="25"/>
      <c r="B258" s="7"/>
      <c r="C258" s="7"/>
      <c r="D258" s="26"/>
      <c r="E258" s="26"/>
      <c r="F258" s="26"/>
      <c r="G258" s="26"/>
      <c r="H258" s="26"/>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row>
    <row r="259" spans="1:33" ht="21" customHeight="1">
      <c r="A259" s="25"/>
      <c r="B259" s="7"/>
      <c r="C259" s="7"/>
      <c r="D259" s="26"/>
      <c r="E259" s="26"/>
      <c r="F259" s="26"/>
      <c r="G259" s="26"/>
      <c r="H259" s="26"/>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row>
    <row r="260" spans="1:33" ht="21" customHeight="1">
      <c r="A260" s="25"/>
      <c r="B260" s="7"/>
      <c r="C260" s="7"/>
      <c r="D260" s="26"/>
      <c r="E260" s="26"/>
      <c r="F260" s="26"/>
      <c r="G260" s="26"/>
      <c r="H260" s="26"/>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row>
    <row r="261" spans="1:33" ht="21" customHeight="1">
      <c r="A261" s="25"/>
      <c r="B261" s="7"/>
      <c r="C261" s="7"/>
      <c r="D261" s="26"/>
      <c r="E261" s="26"/>
      <c r="F261" s="26"/>
      <c r="G261" s="26"/>
      <c r="H261" s="26"/>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row>
    <row r="262" spans="1:33" ht="21" customHeight="1">
      <c r="A262" s="25"/>
      <c r="B262" s="7"/>
      <c r="C262" s="7"/>
      <c r="D262" s="26"/>
      <c r="E262" s="26"/>
      <c r="F262" s="26"/>
      <c r="G262" s="26"/>
      <c r="H262" s="26"/>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row>
    <row r="263" spans="1:33" ht="21" customHeight="1">
      <c r="A263" s="25"/>
      <c r="B263" s="7"/>
      <c r="C263" s="7"/>
      <c r="D263" s="26"/>
      <c r="E263" s="26"/>
      <c r="F263" s="26"/>
      <c r="G263" s="26"/>
      <c r="H263" s="26"/>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row>
    <row r="264" spans="1:33" ht="21" customHeight="1">
      <c r="A264" s="25"/>
      <c r="B264" s="7"/>
      <c r="C264" s="7"/>
      <c r="D264" s="26"/>
      <c r="E264" s="26"/>
      <c r="F264" s="26"/>
      <c r="G264" s="26"/>
      <c r="H264" s="26"/>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row>
    <row r="265" spans="1:33" ht="21" customHeight="1">
      <c r="A265" s="25"/>
      <c r="B265" s="7"/>
      <c r="C265" s="7"/>
      <c r="D265" s="26"/>
      <c r="E265" s="26"/>
      <c r="F265" s="26"/>
      <c r="G265" s="26"/>
      <c r="H265" s="26"/>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row>
    <row r="266" spans="1:33" ht="21" customHeight="1">
      <c r="A266" s="25"/>
      <c r="B266" s="7"/>
      <c r="C266" s="7"/>
      <c r="D266" s="26"/>
      <c r="E266" s="26"/>
      <c r="F266" s="26"/>
      <c r="G266" s="26"/>
      <c r="H266" s="26"/>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row>
    <row r="267" spans="1:33" ht="21" customHeight="1">
      <c r="A267" s="25"/>
      <c r="B267" s="7"/>
      <c r="C267" s="7"/>
      <c r="D267" s="26"/>
      <c r="E267" s="26"/>
      <c r="F267" s="26"/>
      <c r="G267" s="26"/>
      <c r="H267" s="26"/>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row>
    <row r="268" spans="1:33" ht="21" customHeight="1">
      <c r="A268" s="25"/>
      <c r="B268" s="7"/>
      <c r="C268" s="7"/>
      <c r="D268" s="26"/>
      <c r="E268" s="26"/>
      <c r="F268" s="26"/>
      <c r="G268" s="26"/>
      <c r="H268" s="26"/>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row>
    <row r="269" spans="1:33" ht="21" customHeight="1">
      <c r="A269" s="25"/>
      <c r="B269" s="7"/>
      <c r="C269" s="7"/>
      <c r="D269" s="26"/>
      <c r="E269" s="26"/>
      <c r="F269" s="26"/>
      <c r="G269" s="26"/>
      <c r="H269" s="26"/>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row>
    <row r="270" spans="1:33" ht="21" customHeight="1">
      <c r="A270" s="25"/>
      <c r="B270" s="7"/>
      <c r="C270" s="7"/>
      <c r="D270" s="26"/>
      <c r="E270" s="26"/>
      <c r="F270" s="26"/>
      <c r="G270" s="26"/>
      <c r="H270" s="26"/>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row>
    <row r="271" spans="1:33" ht="21" customHeight="1">
      <c r="A271" s="25"/>
      <c r="B271" s="7"/>
      <c r="C271" s="7"/>
      <c r="D271" s="26"/>
      <c r="E271" s="26"/>
      <c r="F271" s="26"/>
      <c r="G271" s="26"/>
      <c r="H271" s="26"/>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row>
    <row r="272" spans="1:33" ht="21" customHeight="1">
      <c r="A272" s="25"/>
      <c r="B272" s="7"/>
      <c r="C272" s="7"/>
      <c r="D272" s="26"/>
      <c r="E272" s="26"/>
      <c r="F272" s="26"/>
      <c r="G272" s="26"/>
      <c r="H272" s="26"/>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row>
    <row r="273" spans="1:33" ht="21" customHeight="1">
      <c r="A273" s="25"/>
      <c r="B273" s="7"/>
      <c r="C273" s="7"/>
      <c r="D273" s="26"/>
      <c r="E273" s="26"/>
      <c r="F273" s="26"/>
      <c r="G273" s="26"/>
      <c r="H273" s="26"/>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row>
    <row r="274" spans="1:33" ht="21" customHeight="1">
      <c r="A274" s="25"/>
      <c r="B274" s="7"/>
      <c r="C274" s="7"/>
      <c r="D274" s="26"/>
      <c r="E274" s="26"/>
      <c r="F274" s="26"/>
      <c r="G274" s="26"/>
      <c r="H274" s="26"/>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row>
    <row r="275" spans="1:33" ht="21" customHeight="1">
      <c r="A275" s="25"/>
      <c r="B275" s="7"/>
      <c r="C275" s="7"/>
      <c r="D275" s="26"/>
      <c r="E275" s="26"/>
      <c r="F275" s="26"/>
      <c r="G275" s="26"/>
      <c r="H275" s="26"/>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row>
    <row r="276" spans="1:33" ht="21" customHeight="1">
      <c r="A276" s="25"/>
      <c r="B276" s="7"/>
      <c r="C276" s="7"/>
      <c r="D276" s="26"/>
      <c r="E276" s="26"/>
      <c r="F276" s="26"/>
      <c r="G276" s="26"/>
      <c r="H276" s="26"/>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row>
    <row r="277" spans="1:33" ht="21" customHeight="1">
      <c r="A277" s="25"/>
      <c r="B277" s="7"/>
      <c r="C277" s="7"/>
      <c r="D277" s="26"/>
      <c r="E277" s="26"/>
      <c r="F277" s="26"/>
      <c r="G277" s="26"/>
      <c r="H277" s="26"/>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row>
    <row r="278" spans="1:33" ht="21" customHeight="1">
      <c r="A278" s="25"/>
      <c r="B278" s="7"/>
      <c r="C278" s="7"/>
      <c r="D278" s="26"/>
      <c r="E278" s="26"/>
      <c r="F278" s="26"/>
      <c r="G278" s="26"/>
      <c r="H278" s="26"/>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row>
    <row r="279" spans="1:33" ht="21" customHeight="1">
      <c r="A279" s="25"/>
      <c r="B279" s="7"/>
      <c r="C279" s="7"/>
      <c r="D279" s="26"/>
      <c r="E279" s="26"/>
      <c r="F279" s="26"/>
      <c r="G279" s="26"/>
      <c r="H279" s="26"/>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row>
    <row r="280" spans="1:33" ht="21" customHeight="1">
      <c r="A280" s="25"/>
      <c r="B280" s="7"/>
      <c r="C280" s="7"/>
      <c r="D280" s="26"/>
      <c r="E280" s="26"/>
      <c r="F280" s="26"/>
      <c r="G280" s="26"/>
      <c r="H280" s="26"/>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row>
    <row r="281" spans="1:33" ht="21" customHeight="1">
      <c r="A281" s="25"/>
      <c r="B281" s="7"/>
      <c r="C281" s="7"/>
      <c r="D281" s="26"/>
      <c r="E281" s="26"/>
      <c r="F281" s="26"/>
      <c r="G281" s="26"/>
      <c r="H281" s="26"/>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row>
    <row r="282" spans="1:33" ht="21" customHeight="1">
      <c r="A282" s="25"/>
      <c r="B282" s="7"/>
      <c r="C282" s="7"/>
      <c r="D282" s="26"/>
      <c r="E282" s="26"/>
      <c r="F282" s="26"/>
      <c r="G282" s="26"/>
      <c r="H282" s="26"/>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row>
    <row r="283" spans="1:33" ht="21" customHeight="1">
      <c r="A283" s="25"/>
      <c r="B283" s="7"/>
      <c r="C283" s="7"/>
      <c r="D283" s="26"/>
      <c r="E283" s="26"/>
      <c r="F283" s="26"/>
      <c r="G283" s="26"/>
      <c r="H283" s="26"/>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row>
    <row r="284" spans="1:33" ht="21" customHeight="1">
      <c r="A284" s="25"/>
      <c r="B284" s="7"/>
      <c r="C284" s="7"/>
      <c r="D284" s="26"/>
      <c r="E284" s="26"/>
      <c r="F284" s="26"/>
      <c r="G284" s="26"/>
      <c r="H284" s="26"/>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row>
    <row r="285" spans="1:33" ht="21" customHeight="1">
      <c r="A285" s="25"/>
      <c r="B285" s="7"/>
      <c r="C285" s="7"/>
      <c r="D285" s="26"/>
      <c r="E285" s="26"/>
      <c r="F285" s="26"/>
      <c r="G285" s="26"/>
      <c r="H285" s="26"/>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row>
    <row r="286" spans="1:33" ht="21" customHeight="1">
      <c r="A286" s="25"/>
      <c r="B286" s="7"/>
      <c r="C286" s="7"/>
      <c r="D286" s="26"/>
      <c r="E286" s="26"/>
      <c r="F286" s="26"/>
      <c r="G286" s="26"/>
      <c r="H286" s="26"/>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row>
    <row r="287" spans="1:33" ht="21" customHeight="1">
      <c r="A287" s="25"/>
      <c r="B287" s="7"/>
      <c r="C287" s="7"/>
      <c r="D287" s="26"/>
      <c r="E287" s="26"/>
      <c r="F287" s="26"/>
      <c r="G287" s="26"/>
      <c r="H287" s="26"/>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row>
    <row r="288" spans="1:33" ht="21" customHeight="1">
      <c r="A288" s="25"/>
      <c r="B288" s="7"/>
      <c r="C288" s="7"/>
      <c r="D288" s="26"/>
      <c r="E288" s="26"/>
      <c r="F288" s="26"/>
      <c r="G288" s="26"/>
      <c r="H288" s="26"/>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row>
    <row r="289" spans="1:33" ht="21" customHeight="1">
      <c r="A289" s="25"/>
      <c r="B289" s="7"/>
      <c r="C289" s="7"/>
      <c r="D289" s="26"/>
      <c r="E289" s="26"/>
      <c r="F289" s="26"/>
      <c r="G289" s="26"/>
      <c r="H289" s="26"/>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row>
    <row r="290" spans="1:33" ht="21" customHeight="1">
      <c r="A290" s="25"/>
      <c r="B290" s="7"/>
      <c r="C290" s="7"/>
      <c r="D290" s="26"/>
      <c r="E290" s="26"/>
      <c r="F290" s="26"/>
      <c r="G290" s="26"/>
      <c r="H290" s="26"/>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row>
    <row r="291" spans="1:33" ht="21" customHeight="1">
      <c r="A291" s="25"/>
      <c r="B291" s="7"/>
      <c r="C291" s="7"/>
      <c r="D291" s="26"/>
      <c r="E291" s="26"/>
      <c r="F291" s="26"/>
      <c r="G291" s="26"/>
      <c r="H291" s="26"/>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row>
    <row r="292" spans="1:33" ht="21" customHeight="1">
      <c r="A292" s="25"/>
      <c r="B292" s="7"/>
      <c r="C292" s="7"/>
      <c r="D292" s="26"/>
      <c r="E292" s="26"/>
      <c r="F292" s="26"/>
      <c r="G292" s="26"/>
      <c r="H292" s="26"/>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row>
    <row r="293" spans="1:33" ht="21" customHeight="1">
      <c r="A293" s="25"/>
      <c r="B293" s="7"/>
      <c r="C293" s="7"/>
      <c r="D293" s="26"/>
      <c r="E293" s="26"/>
      <c r="F293" s="26"/>
      <c r="G293" s="26"/>
      <c r="H293" s="26"/>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row>
    <row r="294" spans="1:33" ht="21" customHeight="1">
      <c r="A294" s="25"/>
      <c r="B294" s="7"/>
      <c r="C294" s="7"/>
      <c r="D294" s="26"/>
      <c r="E294" s="26"/>
      <c r="F294" s="26"/>
      <c r="G294" s="26"/>
      <c r="H294" s="26"/>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row>
    <row r="295" spans="1:33" ht="21" customHeight="1">
      <c r="A295" s="25"/>
      <c r="B295" s="7"/>
      <c r="C295" s="7"/>
      <c r="D295" s="26"/>
      <c r="E295" s="26"/>
      <c r="F295" s="26"/>
      <c r="G295" s="26"/>
      <c r="H295" s="26"/>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row>
    <row r="296" spans="1:33" ht="21" customHeight="1">
      <c r="A296" s="25"/>
      <c r="B296" s="7"/>
      <c r="C296" s="7"/>
      <c r="D296" s="26"/>
      <c r="E296" s="26"/>
      <c r="F296" s="26"/>
      <c r="G296" s="26"/>
      <c r="H296" s="26"/>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row>
    <row r="297" spans="1:33" ht="21" customHeight="1">
      <c r="A297" s="25"/>
      <c r="B297" s="7"/>
      <c r="C297" s="7"/>
      <c r="D297" s="26"/>
      <c r="E297" s="26"/>
      <c r="F297" s="26"/>
      <c r="G297" s="26"/>
      <c r="H297" s="26"/>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row>
    <row r="298" spans="1:33" ht="21" customHeight="1">
      <c r="A298" s="25"/>
      <c r="B298" s="7"/>
      <c r="C298" s="7"/>
      <c r="D298" s="26"/>
      <c r="E298" s="26"/>
      <c r="F298" s="26"/>
      <c r="G298" s="26"/>
      <c r="H298" s="26"/>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row>
    <row r="299" spans="1:33" ht="21" customHeight="1">
      <c r="A299" s="25"/>
      <c r="B299" s="7"/>
      <c r="C299" s="7"/>
      <c r="D299" s="26"/>
      <c r="E299" s="26"/>
      <c r="F299" s="26"/>
      <c r="G299" s="26"/>
      <c r="H299" s="26"/>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row>
    <row r="300" spans="1:33" ht="21" customHeight="1">
      <c r="A300" s="25"/>
      <c r="B300" s="7"/>
      <c r="C300" s="7"/>
      <c r="D300" s="26"/>
      <c r="E300" s="26"/>
      <c r="F300" s="26"/>
      <c r="G300" s="26"/>
      <c r="H300" s="26"/>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row>
    <row r="301" spans="1:33" ht="21" customHeight="1">
      <c r="A301" s="25"/>
      <c r="B301" s="7"/>
      <c r="C301" s="7"/>
      <c r="D301" s="26"/>
      <c r="E301" s="26"/>
      <c r="F301" s="26"/>
      <c r="G301" s="26"/>
      <c r="H301" s="26"/>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row>
    <row r="302" spans="1:33" ht="21" customHeight="1">
      <c r="A302" s="25"/>
      <c r="B302" s="7"/>
      <c r="C302" s="7"/>
      <c r="D302" s="26"/>
      <c r="E302" s="26"/>
      <c r="F302" s="26"/>
      <c r="G302" s="26"/>
      <c r="H302" s="26"/>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row>
    <row r="303" spans="1:33" ht="21" customHeight="1">
      <c r="A303" s="25"/>
      <c r="B303" s="7"/>
      <c r="C303" s="7"/>
      <c r="D303" s="26"/>
      <c r="E303" s="26"/>
      <c r="F303" s="26"/>
      <c r="G303" s="26"/>
      <c r="H303" s="26"/>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row>
    <row r="304" spans="1:33" ht="21" customHeight="1">
      <c r="A304" s="25"/>
      <c r="B304" s="7"/>
      <c r="C304" s="7"/>
      <c r="D304" s="26"/>
      <c r="E304" s="26"/>
      <c r="F304" s="26"/>
      <c r="G304" s="26"/>
      <c r="H304" s="26"/>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row>
    <row r="305" spans="1:33" ht="21" customHeight="1">
      <c r="A305" s="25"/>
      <c r="B305" s="7"/>
      <c r="C305" s="7"/>
      <c r="D305" s="26"/>
      <c r="E305" s="26"/>
      <c r="F305" s="26"/>
      <c r="G305" s="26"/>
      <c r="H305" s="26"/>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row>
    <row r="306" spans="1:33" ht="21" customHeight="1">
      <c r="A306" s="25"/>
      <c r="B306" s="7"/>
      <c r="C306" s="7"/>
      <c r="D306" s="26"/>
      <c r="E306" s="26"/>
      <c r="F306" s="26"/>
      <c r="G306" s="26"/>
      <c r="H306" s="26"/>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row>
    <row r="307" spans="1:33" ht="21" customHeight="1">
      <c r="A307" s="25"/>
      <c r="B307" s="7"/>
      <c r="C307" s="7"/>
      <c r="D307" s="26"/>
      <c r="E307" s="26"/>
      <c r="F307" s="26"/>
      <c r="G307" s="26"/>
      <c r="H307" s="26"/>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row>
    <row r="308" spans="1:33" ht="21" customHeight="1">
      <c r="A308" s="25"/>
      <c r="B308" s="7"/>
      <c r="C308" s="7"/>
      <c r="D308" s="26"/>
      <c r="E308" s="26"/>
      <c r="F308" s="26"/>
      <c r="G308" s="26"/>
      <c r="H308" s="26"/>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row>
    <row r="309" spans="1:33" ht="21" customHeight="1">
      <c r="A309" s="25"/>
      <c r="B309" s="7"/>
      <c r="C309" s="7"/>
      <c r="D309" s="26"/>
      <c r="E309" s="26"/>
      <c r="F309" s="26"/>
      <c r="G309" s="26"/>
      <c r="H309" s="26"/>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row>
    <row r="310" spans="1:33" ht="21" customHeight="1">
      <c r="A310" s="25"/>
      <c r="B310" s="7"/>
      <c r="C310" s="7"/>
      <c r="D310" s="26"/>
      <c r="E310" s="26"/>
      <c r="F310" s="26"/>
      <c r="G310" s="26"/>
      <c r="H310" s="26"/>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row>
    <row r="311" spans="1:33" ht="21" customHeight="1">
      <c r="A311" s="25"/>
      <c r="B311" s="7"/>
      <c r="C311" s="7"/>
      <c r="D311" s="26"/>
      <c r="E311" s="26"/>
      <c r="F311" s="26"/>
      <c r="G311" s="26"/>
      <c r="H311" s="26"/>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row>
    <row r="312" spans="1:33" ht="21" customHeight="1">
      <c r="A312" s="25"/>
      <c r="B312" s="7"/>
      <c r="C312" s="7"/>
      <c r="D312" s="26"/>
      <c r="E312" s="26"/>
      <c r="F312" s="26"/>
      <c r="G312" s="26"/>
      <c r="H312" s="26"/>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row>
    <row r="313" spans="1:33" ht="21" customHeight="1">
      <c r="A313" s="25"/>
      <c r="B313" s="7"/>
      <c r="C313" s="7"/>
      <c r="D313" s="26"/>
      <c r="E313" s="26"/>
      <c r="F313" s="26"/>
      <c r="G313" s="26"/>
      <c r="H313" s="26"/>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row>
    <row r="314" spans="1:33" ht="21" customHeight="1">
      <c r="A314" s="25"/>
      <c r="B314" s="7"/>
      <c r="C314" s="7"/>
      <c r="D314" s="26"/>
      <c r="E314" s="26"/>
      <c r="F314" s="26"/>
      <c r="G314" s="26"/>
      <c r="H314" s="26"/>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row>
    <row r="315" spans="1:33" ht="21" customHeight="1">
      <c r="A315" s="25"/>
      <c r="B315" s="7"/>
      <c r="C315" s="7"/>
      <c r="D315" s="26"/>
      <c r="E315" s="26"/>
      <c r="F315" s="26"/>
      <c r="G315" s="26"/>
      <c r="H315" s="26"/>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row>
    <row r="316" spans="1:33" ht="21" customHeight="1">
      <c r="A316" s="25"/>
      <c r="B316" s="7"/>
      <c r="C316" s="7"/>
      <c r="D316" s="26"/>
      <c r="E316" s="26"/>
      <c r="F316" s="26"/>
      <c r="G316" s="26"/>
      <c r="H316" s="26"/>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row>
    <row r="317" spans="1:33" ht="21" customHeight="1">
      <c r="A317" s="25"/>
      <c r="B317" s="7"/>
      <c r="C317" s="7"/>
      <c r="D317" s="26"/>
      <c r="E317" s="26"/>
      <c r="F317" s="26"/>
      <c r="G317" s="26"/>
      <c r="H317" s="26"/>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row>
    <row r="318" spans="1:33" ht="21" customHeight="1">
      <c r="A318" s="25"/>
      <c r="B318" s="7"/>
      <c r="C318" s="7"/>
      <c r="D318" s="26"/>
      <c r="E318" s="26"/>
      <c r="F318" s="26"/>
      <c r="G318" s="26"/>
      <c r="H318" s="26"/>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row>
    <row r="319" spans="1:33" ht="21" customHeight="1">
      <c r="A319" s="25"/>
      <c r="B319" s="7"/>
      <c r="C319" s="7"/>
      <c r="D319" s="26"/>
      <c r="E319" s="26"/>
      <c r="F319" s="26"/>
      <c r="G319" s="26"/>
      <c r="H319" s="26"/>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row>
    <row r="320" spans="1:33" ht="21" customHeight="1">
      <c r="A320" s="25"/>
      <c r="B320" s="7"/>
      <c r="C320" s="7"/>
      <c r="D320" s="26"/>
      <c r="E320" s="26"/>
      <c r="F320" s="26"/>
      <c r="G320" s="26"/>
      <c r="H320" s="26"/>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row>
    <row r="321" spans="1:33" ht="21" customHeight="1">
      <c r="A321" s="25"/>
      <c r="B321" s="7"/>
      <c r="C321" s="7"/>
      <c r="D321" s="26"/>
      <c r="E321" s="26"/>
      <c r="F321" s="26"/>
      <c r="G321" s="26"/>
      <c r="H321" s="26"/>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row>
    <row r="322" spans="1:33" ht="21" customHeight="1">
      <c r="A322" s="25"/>
      <c r="B322" s="7"/>
      <c r="C322" s="7"/>
      <c r="D322" s="26"/>
      <c r="E322" s="26"/>
      <c r="F322" s="26"/>
      <c r="G322" s="26"/>
      <c r="H322" s="26"/>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row>
    <row r="323" spans="1:33" ht="21" customHeight="1">
      <c r="A323" s="25"/>
      <c r="B323" s="7"/>
      <c r="C323" s="7"/>
      <c r="D323" s="26"/>
      <c r="E323" s="26"/>
      <c r="F323" s="26"/>
      <c r="G323" s="26"/>
      <c r="H323" s="26"/>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row>
    <row r="324" spans="1:33" ht="21" customHeight="1">
      <c r="A324" s="25"/>
      <c r="B324" s="7"/>
      <c r="C324" s="7"/>
      <c r="D324" s="26"/>
      <c r="E324" s="26"/>
      <c r="F324" s="26"/>
      <c r="G324" s="26"/>
      <c r="H324" s="26"/>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row>
    <row r="325" spans="1:33" ht="21" customHeight="1">
      <c r="A325" s="25"/>
      <c r="B325" s="7"/>
      <c r="C325" s="7"/>
      <c r="D325" s="26"/>
      <c r="E325" s="26"/>
      <c r="F325" s="26"/>
      <c r="G325" s="26"/>
      <c r="H325" s="26"/>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row>
    <row r="326" spans="1:33" ht="21" customHeight="1">
      <c r="A326" s="25"/>
      <c r="B326" s="7"/>
      <c r="C326" s="7"/>
      <c r="D326" s="26"/>
      <c r="E326" s="26"/>
      <c r="F326" s="26"/>
      <c r="G326" s="26"/>
      <c r="H326" s="26"/>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row>
    <row r="327" spans="1:33" ht="21" customHeight="1">
      <c r="A327" s="25"/>
      <c r="B327" s="7"/>
      <c r="C327" s="7"/>
      <c r="D327" s="26"/>
      <c r="E327" s="26"/>
      <c r="F327" s="26"/>
      <c r="G327" s="26"/>
      <c r="H327" s="26"/>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row>
    <row r="328" spans="1:33" ht="21" customHeight="1">
      <c r="A328" s="25"/>
      <c r="B328" s="7"/>
      <c r="C328" s="7"/>
      <c r="D328" s="26"/>
      <c r="E328" s="26"/>
      <c r="F328" s="26"/>
      <c r="G328" s="26"/>
      <c r="H328" s="26"/>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row>
    <row r="329" spans="1:33" ht="21" customHeight="1">
      <c r="A329" s="25"/>
      <c r="B329" s="7"/>
      <c r="C329" s="7"/>
      <c r="D329" s="26"/>
      <c r="E329" s="26"/>
      <c r="F329" s="26"/>
      <c r="G329" s="26"/>
      <c r="H329" s="26"/>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row>
    <row r="330" spans="1:33" ht="21" customHeight="1">
      <c r="A330" s="25"/>
      <c r="B330" s="7"/>
      <c r="C330" s="7"/>
      <c r="D330" s="26"/>
      <c r="E330" s="26"/>
      <c r="F330" s="26"/>
      <c r="G330" s="26"/>
      <c r="H330" s="26"/>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row>
    <row r="331" spans="1:33" ht="21" customHeight="1">
      <c r="A331" s="25"/>
      <c r="B331" s="7"/>
      <c r="C331" s="7"/>
      <c r="D331" s="26"/>
      <c r="E331" s="26"/>
      <c r="F331" s="26"/>
      <c r="G331" s="26"/>
      <c r="H331" s="26"/>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row>
    <row r="332" spans="1:33" ht="21" customHeight="1">
      <c r="A332" s="25"/>
      <c r="B332" s="7"/>
      <c r="C332" s="7"/>
      <c r="D332" s="26"/>
      <c r="E332" s="26"/>
      <c r="F332" s="26"/>
      <c r="G332" s="26"/>
      <c r="H332" s="26"/>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row>
    <row r="333" spans="1:33" ht="21" customHeight="1">
      <c r="A333" s="25"/>
      <c r="B333" s="7"/>
      <c r="C333" s="7"/>
      <c r="D333" s="26"/>
      <c r="E333" s="26"/>
      <c r="F333" s="26"/>
      <c r="G333" s="26"/>
      <c r="H333" s="26"/>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row>
    <row r="334" spans="1:33" ht="21" customHeight="1">
      <c r="A334" s="25"/>
      <c r="B334" s="7"/>
      <c r="C334" s="7"/>
      <c r="D334" s="26"/>
      <c r="E334" s="26"/>
      <c r="F334" s="26"/>
      <c r="G334" s="26"/>
      <c r="H334" s="26"/>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row>
    <row r="335" spans="1:33" ht="21" customHeight="1">
      <c r="A335" s="25"/>
      <c r="B335" s="7"/>
      <c r="C335" s="7"/>
      <c r="D335" s="26"/>
      <c r="E335" s="26"/>
      <c r="F335" s="26"/>
      <c r="G335" s="26"/>
      <c r="H335" s="26"/>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row>
    <row r="336" spans="1:33" ht="21" customHeight="1">
      <c r="A336" s="25"/>
      <c r="B336" s="7"/>
      <c r="C336" s="7"/>
      <c r="D336" s="26"/>
      <c r="E336" s="26"/>
      <c r="F336" s="26"/>
      <c r="G336" s="26"/>
      <c r="H336" s="26"/>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row>
    <row r="337" spans="1:33" ht="21" customHeight="1">
      <c r="A337" s="25"/>
      <c r="B337" s="7"/>
      <c r="C337" s="7"/>
      <c r="D337" s="26"/>
      <c r="E337" s="26"/>
      <c r="F337" s="26"/>
      <c r="G337" s="26"/>
      <c r="H337" s="26"/>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row>
    <row r="338" spans="1:33" ht="21" customHeight="1">
      <c r="A338" s="25"/>
      <c r="B338" s="7"/>
      <c r="C338" s="7"/>
      <c r="D338" s="26"/>
      <c r="E338" s="26"/>
      <c r="F338" s="26"/>
      <c r="G338" s="26"/>
      <c r="H338" s="26"/>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row>
    <row r="339" spans="1:33" ht="21" customHeight="1">
      <c r="A339" s="25"/>
      <c r="B339" s="7"/>
      <c r="C339" s="7"/>
      <c r="D339" s="26"/>
      <c r="E339" s="26"/>
      <c r="F339" s="26"/>
      <c r="G339" s="26"/>
      <c r="H339" s="26"/>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row>
    <row r="340" spans="1:33" ht="21" customHeight="1">
      <c r="A340" s="25"/>
      <c r="B340" s="7"/>
      <c r="C340" s="7"/>
      <c r="D340" s="26"/>
      <c r="E340" s="26"/>
      <c r="F340" s="26"/>
      <c r="G340" s="26"/>
      <c r="H340" s="26"/>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row>
    <row r="341" spans="1:33" ht="21" customHeight="1">
      <c r="A341" s="25"/>
      <c r="B341" s="7"/>
      <c r="C341" s="7"/>
      <c r="D341" s="26"/>
      <c r="E341" s="26"/>
      <c r="F341" s="26"/>
      <c r="G341" s="26"/>
      <c r="H341" s="26"/>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row>
    <row r="342" spans="1:33" ht="21" customHeight="1">
      <c r="A342" s="25"/>
      <c r="B342" s="7"/>
      <c r="C342" s="7"/>
      <c r="D342" s="26"/>
      <c r="E342" s="26"/>
      <c r="F342" s="26"/>
      <c r="G342" s="26"/>
      <c r="H342" s="26"/>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row>
    <row r="343" spans="1:33" ht="21" customHeight="1">
      <c r="A343" s="25"/>
      <c r="B343" s="7"/>
      <c r="C343" s="7"/>
      <c r="D343" s="26"/>
      <c r="E343" s="26"/>
      <c r="F343" s="26"/>
      <c r="G343" s="26"/>
      <c r="H343" s="26"/>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row>
    <row r="344" spans="1:33" ht="21" customHeight="1">
      <c r="A344" s="25"/>
      <c r="B344" s="7"/>
      <c r="C344" s="7"/>
      <c r="D344" s="26"/>
      <c r="E344" s="26"/>
      <c r="F344" s="26"/>
      <c r="G344" s="26"/>
      <c r="H344" s="26"/>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row>
    <row r="345" spans="1:33" ht="21" customHeight="1">
      <c r="A345" s="25"/>
      <c r="B345" s="7"/>
      <c r="C345" s="7"/>
      <c r="D345" s="26"/>
      <c r="E345" s="26"/>
      <c r="F345" s="26"/>
      <c r="G345" s="26"/>
      <c r="H345" s="26"/>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row>
    <row r="346" spans="1:33" ht="21" customHeight="1">
      <c r="A346" s="25"/>
      <c r="B346" s="7"/>
      <c r="C346" s="7"/>
      <c r="D346" s="26"/>
      <c r="E346" s="26"/>
      <c r="F346" s="26"/>
      <c r="G346" s="26"/>
      <c r="H346" s="26"/>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row>
    <row r="347" spans="1:33" ht="21" customHeight="1">
      <c r="A347" s="25"/>
      <c r="B347" s="7"/>
      <c r="C347" s="7"/>
      <c r="D347" s="26"/>
      <c r="E347" s="26"/>
      <c r="F347" s="26"/>
      <c r="G347" s="26"/>
      <c r="H347" s="26"/>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row>
    <row r="348" spans="1:33" ht="21" customHeight="1">
      <c r="A348" s="25"/>
      <c r="B348" s="7"/>
      <c r="C348" s="7"/>
      <c r="D348" s="26"/>
      <c r="E348" s="26"/>
      <c r="F348" s="26"/>
      <c r="G348" s="26"/>
      <c r="H348" s="26"/>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row>
    <row r="349" spans="1:33" ht="21" customHeight="1">
      <c r="A349" s="25"/>
      <c r="B349" s="7"/>
      <c r="C349" s="7"/>
      <c r="D349" s="26"/>
      <c r="E349" s="26"/>
      <c r="F349" s="26"/>
      <c r="G349" s="26"/>
      <c r="H349" s="26"/>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row>
    <row r="350" spans="1:33" ht="21" customHeight="1">
      <c r="A350" s="25"/>
      <c r="B350" s="7"/>
      <c r="C350" s="7"/>
      <c r="D350" s="26"/>
      <c r="E350" s="26"/>
      <c r="F350" s="26"/>
      <c r="G350" s="26"/>
      <c r="H350" s="26"/>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row>
    <row r="351" spans="1:33" ht="21" customHeight="1">
      <c r="A351" s="25"/>
      <c r="B351" s="7"/>
      <c r="C351" s="7"/>
      <c r="D351" s="26"/>
      <c r="E351" s="26"/>
      <c r="F351" s="26"/>
      <c r="G351" s="26"/>
      <c r="H351" s="26"/>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row>
    <row r="352" spans="1:33" ht="21" customHeight="1">
      <c r="A352" s="25"/>
      <c r="B352" s="7"/>
      <c r="C352" s="7"/>
      <c r="D352" s="26"/>
      <c r="E352" s="26"/>
      <c r="F352" s="26"/>
      <c r="G352" s="26"/>
      <c r="H352" s="26"/>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row>
    <row r="353" spans="1:33" ht="21" customHeight="1">
      <c r="A353" s="25"/>
      <c r="B353" s="7"/>
      <c r="C353" s="7"/>
      <c r="D353" s="26"/>
      <c r="E353" s="26"/>
      <c r="F353" s="26"/>
      <c r="G353" s="26"/>
      <c r="H353" s="26"/>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row>
    <row r="354" spans="1:33" ht="21" customHeight="1">
      <c r="A354" s="25"/>
      <c r="B354" s="7"/>
      <c r="C354" s="7"/>
      <c r="D354" s="26"/>
      <c r="E354" s="26"/>
      <c r="F354" s="26"/>
      <c r="G354" s="26"/>
      <c r="H354" s="26"/>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row>
    <row r="355" spans="1:33" ht="21" customHeight="1">
      <c r="A355" s="25"/>
      <c r="B355" s="7"/>
      <c r="C355" s="7"/>
      <c r="D355" s="26"/>
      <c r="E355" s="26"/>
      <c r="F355" s="26"/>
      <c r="G355" s="26"/>
      <c r="H355" s="26"/>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row>
    <row r="356" spans="1:33" ht="21" customHeight="1">
      <c r="A356" s="25"/>
      <c r="B356" s="7"/>
      <c r="C356" s="7"/>
      <c r="D356" s="26"/>
      <c r="E356" s="26"/>
      <c r="F356" s="26"/>
      <c r="G356" s="26"/>
      <c r="H356" s="26"/>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row>
    <row r="357" spans="1:33" ht="21" customHeight="1">
      <c r="A357" s="25"/>
      <c r="B357" s="7"/>
      <c r="C357" s="7"/>
      <c r="D357" s="26"/>
      <c r="E357" s="26"/>
      <c r="F357" s="26"/>
      <c r="G357" s="26"/>
      <c r="H357" s="26"/>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row>
    <row r="358" spans="1:33" ht="21" customHeight="1">
      <c r="A358" s="25"/>
      <c r="B358" s="7"/>
      <c r="C358" s="7"/>
      <c r="D358" s="26"/>
      <c r="E358" s="26"/>
      <c r="F358" s="26"/>
      <c r="G358" s="26"/>
      <c r="H358" s="26"/>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row>
    <row r="359" spans="1:33" ht="21" customHeight="1">
      <c r="A359" s="25"/>
      <c r="B359" s="7"/>
      <c r="C359" s="7"/>
      <c r="D359" s="26"/>
      <c r="E359" s="26"/>
      <c r="F359" s="26"/>
      <c r="G359" s="26"/>
      <c r="H359" s="26"/>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row>
    <row r="360" spans="1:33" ht="21" customHeight="1">
      <c r="A360" s="25"/>
      <c r="B360" s="7"/>
      <c r="C360" s="7"/>
      <c r="D360" s="26"/>
      <c r="E360" s="26"/>
      <c r="F360" s="26"/>
      <c r="G360" s="26"/>
      <c r="H360" s="26"/>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row>
    <row r="361" spans="1:33" ht="21" customHeight="1">
      <c r="A361" s="25"/>
      <c r="B361" s="7"/>
      <c r="C361" s="7"/>
      <c r="D361" s="26"/>
      <c r="E361" s="26"/>
      <c r="F361" s="26"/>
      <c r="G361" s="26"/>
      <c r="H361" s="26"/>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row>
    <row r="362" spans="1:33" ht="21" customHeight="1">
      <c r="A362" s="25"/>
      <c r="B362" s="7"/>
      <c r="C362" s="7"/>
      <c r="D362" s="26"/>
      <c r="E362" s="26"/>
      <c r="F362" s="26"/>
      <c r="G362" s="26"/>
      <c r="H362" s="26"/>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row>
    <row r="363" spans="1:33" ht="21" customHeight="1">
      <c r="A363" s="25"/>
      <c r="B363" s="7"/>
      <c r="C363" s="7"/>
      <c r="D363" s="26"/>
      <c r="E363" s="26"/>
      <c r="F363" s="26"/>
      <c r="G363" s="26"/>
      <c r="H363" s="26"/>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row>
    <row r="364" spans="1:33" ht="21" customHeight="1">
      <c r="A364" s="25"/>
      <c r="B364" s="7"/>
      <c r="C364" s="7"/>
      <c r="D364" s="26"/>
      <c r="E364" s="26"/>
      <c r="F364" s="26"/>
      <c r="G364" s="26"/>
      <c r="H364" s="26"/>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row>
    <row r="365" spans="1:33" ht="21" customHeight="1">
      <c r="A365" s="25"/>
      <c r="B365" s="7"/>
      <c r="C365" s="7"/>
      <c r="D365" s="26"/>
      <c r="E365" s="26"/>
      <c r="F365" s="26"/>
      <c r="G365" s="26"/>
      <c r="H365" s="26"/>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row>
    <row r="366" spans="1:33" ht="21" customHeight="1">
      <c r="A366" s="25"/>
      <c r="B366" s="7"/>
      <c r="C366" s="7"/>
      <c r="D366" s="26"/>
      <c r="E366" s="26"/>
      <c r="F366" s="26"/>
      <c r="G366" s="26"/>
      <c r="H366" s="26"/>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row>
    <row r="367" spans="1:33" ht="21" customHeight="1">
      <c r="A367" s="25"/>
      <c r="B367" s="7"/>
      <c r="C367" s="7"/>
      <c r="D367" s="26"/>
      <c r="E367" s="26"/>
      <c r="F367" s="26"/>
      <c r="G367" s="26"/>
      <c r="H367" s="26"/>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row>
    <row r="368" spans="1:33" ht="21" customHeight="1">
      <c r="A368" s="25"/>
      <c r="B368" s="7"/>
      <c r="C368" s="7"/>
      <c r="D368" s="26"/>
      <c r="E368" s="26"/>
      <c r="F368" s="26"/>
      <c r="G368" s="26"/>
      <c r="H368" s="26"/>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row>
    <row r="369" spans="1:33" ht="21" customHeight="1">
      <c r="A369" s="25"/>
      <c r="B369" s="7"/>
      <c r="C369" s="7"/>
      <c r="D369" s="26"/>
      <c r="E369" s="26"/>
      <c r="F369" s="26"/>
      <c r="G369" s="26"/>
      <c r="H369" s="26"/>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row>
    <row r="370" spans="1:33" ht="21" customHeight="1">
      <c r="A370" s="25"/>
      <c r="B370" s="7"/>
      <c r="C370" s="7"/>
      <c r="D370" s="26"/>
      <c r="E370" s="26"/>
      <c r="F370" s="26"/>
      <c r="G370" s="26"/>
      <c r="H370" s="26"/>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row>
    <row r="371" spans="1:33" ht="21" customHeight="1">
      <c r="A371" s="25"/>
      <c r="B371" s="7"/>
      <c r="C371" s="7"/>
      <c r="D371" s="26"/>
      <c r="E371" s="26"/>
      <c r="F371" s="26"/>
      <c r="G371" s="26"/>
      <c r="H371" s="26"/>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row>
    <row r="372" spans="1:33" ht="21" customHeight="1">
      <c r="A372" s="25"/>
      <c r="B372" s="7"/>
      <c r="C372" s="7"/>
      <c r="D372" s="26"/>
      <c r="E372" s="26"/>
      <c r="F372" s="26"/>
      <c r="G372" s="26"/>
      <c r="H372" s="26"/>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row>
    <row r="373" spans="1:33" ht="21" customHeight="1">
      <c r="A373" s="25"/>
      <c r="B373" s="7"/>
      <c r="C373" s="7"/>
      <c r="D373" s="26"/>
      <c r="E373" s="26"/>
      <c r="F373" s="26"/>
      <c r="G373" s="26"/>
      <c r="H373" s="26"/>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row>
    <row r="374" spans="1:33" ht="21" customHeight="1">
      <c r="A374" s="25"/>
      <c r="B374" s="7"/>
      <c r="C374" s="7"/>
      <c r="D374" s="26"/>
      <c r="E374" s="26"/>
      <c r="F374" s="26"/>
      <c r="G374" s="26"/>
      <c r="H374" s="26"/>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row>
    <row r="375" spans="1:33" ht="21" customHeight="1">
      <c r="A375" s="25"/>
      <c r="B375" s="7"/>
      <c r="C375" s="7"/>
      <c r="D375" s="26"/>
      <c r="E375" s="26"/>
      <c r="F375" s="26"/>
      <c r="G375" s="26"/>
      <c r="H375" s="26"/>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row>
    <row r="376" spans="1:33" ht="21" customHeight="1">
      <c r="A376" s="25"/>
      <c r="B376" s="7"/>
      <c r="C376" s="7"/>
      <c r="D376" s="26"/>
      <c r="E376" s="26"/>
      <c r="F376" s="26"/>
      <c r="G376" s="26"/>
      <c r="H376" s="26"/>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row>
    <row r="377" spans="1:33" ht="21" customHeight="1">
      <c r="A377" s="25"/>
      <c r="B377" s="7"/>
      <c r="C377" s="7"/>
      <c r="D377" s="26"/>
      <c r="E377" s="26"/>
      <c r="F377" s="26"/>
      <c r="G377" s="26"/>
      <c r="H377" s="26"/>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row>
    <row r="378" spans="1:33" ht="21" customHeight="1">
      <c r="A378" s="25"/>
      <c r="B378" s="7"/>
      <c r="C378" s="7"/>
      <c r="D378" s="26"/>
      <c r="E378" s="26"/>
      <c r="F378" s="26"/>
      <c r="G378" s="26"/>
      <c r="H378" s="26"/>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row>
    <row r="379" spans="1:33" ht="21" customHeight="1">
      <c r="A379" s="25"/>
      <c r="B379" s="7"/>
      <c r="C379" s="7"/>
      <c r="D379" s="26"/>
      <c r="E379" s="26"/>
      <c r="F379" s="26"/>
      <c r="G379" s="26"/>
      <c r="H379" s="26"/>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row>
    <row r="380" spans="1:33" ht="21" customHeight="1">
      <c r="A380" s="25"/>
      <c r="B380" s="7"/>
      <c r="C380" s="7"/>
      <c r="D380" s="26"/>
      <c r="E380" s="26"/>
      <c r="F380" s="26"/>
      <c r="G380" s="26"/>
      <c r="H380" s="26"/>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row>
    <row r="381" spans="1:33" ht="21" customHeight="1">
      <c r="A381" s="25"/>
      <c r="B381" s="7"/>
      <c r="C381" s="7"/>
      <c r="D381" s="26"/>
      <c r="E381" s="26"/>
      <c r="F381" s="26"/>
      <c r="G381" s="26"/>
      <c r="H381" s="26"/>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row>
    <row r="382" spans="1:33" ht="21" customHeight="1">
      <c r="A382" s="25"/>
      <c r="B382" s="7"/>
      <c r="C382" s="7"/>
      <c r="D382" s="26"/>
      <c r="E382" s="26"/>
      <c r="F382" s="26"/>
      <c r="G382" s="26"/>
      <c r="H382" s="26"/>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row>
    <row r="383" spans="1:33" ht="21" customHeight="1">
      <c r="A383" s="25"/>
      <c r="B383" s="7"/>
      <c r="C383" s="7"/>
      <c r="D383" s="26"/>
      <c r="E383" s="26"/>
      <c r="F383" s="26"/>
      <c r="G383" s="26"/>
      <c r="H383" s="26"/>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row>
    <row r="384" spans="1:33" ht="21" customHeight="1">
      <c r="A384" s="25"/>
      <c r="B384" s="7"/>
      <c r="C384" s="7"/>
      <c r="D384" s="26"/>
      <c r="E384" s="26"/>
      <c r="F384" s="26"/>
      <c r="G384" s="26"/>
      <c r="H384" s="26"/>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row>
    <row r="385" spans="1:33" ht="21" customHeight="1">
      <c r="A385" s="25"/>
      <c r="B385" s="7"/>
      <c r="C385" s="7"/>
      <c r="D385" s="26"/>
      <c r="E385" s="26"/>
      <c r="F385" s="26"/>
      <c r="G385" s="26"/>
      <c r="H385" s="26"/>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row>
    <row r="386" spans="1:33" ht="21" customHeight="1">
      <c r="A386" s="25"/>
      <c r="B386" s="7"/>
      <c r="C386" s="7"/>
      <c r="D386" s="26"/>
      <c r="E386" s="26"/>
      <c r="F386" s="26"/>
      <c r="G386" s="26"/>
      <c r="H386" s="26"/>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row>
    <row r="387" spans="1:33" ht="21" customHeight="1">
      <c r="A387" s="25"/>
      <c r="B387" s="7"/>
      <c r="C387" s="7"/>
      <c r="D387" s="26"/>
      <c r="E387" s="26"/>
      <c r="F387" s="26"/>
      <c r="G387" s="26"/>
      <c r="H387" s="26"/>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row>
    <row r="388" spans="1:33" ht="21" customHeight="1">
      <c r="A388" s="25"/>
      <c r="B388" s="7"/>
      <c r="C388" s="7"/>
      <c r="D388" s="26"/>
      <c r="E388" s="26"/>
      <c r="F388" s="26"/>
      <c r="G388" s="26"/>
      <c r="H388" s="26"/>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row>
    <row r="389" spans="1:33" ht="21" customHeight="1">
      <c r="A389" s="25"/>
      <c r="B389" s="7"/>
      <c r="C389" s="7"/>
      <c r="D389" s="26"/>
      <c r="E389" s="26"/>
      <c r="F389" s="26"/>
      <c r="G389" s="26"/>
      <c r="H389" s="26"/>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row>
    <row r="390" spans="1:33" ht="21" customHeight="1">
      <c r="A390" s="25"/>
      <c r="B390" s="7"/>
      <c r="C390" s="7"/>
      <c r="D390" s="26"/>
      <c r="E390" s="26"/>
      <c r="F390" s="26"/>
      <c r="G390" s="26"/>
      <c r="H390" s="26"/>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row>
    <row r="391" spans="1:33" ht="21" customHeight="1">
      <c r="A391" s="25"/>
      <c r="B391" s="7"/>
      <c r="C391" s="7"/>
      <c r="D391" s="26"/>
      <c r="E391" s="26"/>
      <c r="F391" s="26"/>
      <c r="G391" s="26"/>
      <c r="H391" s="26"/>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row>
    <row r="392" spans="1:33" ht="21" customHeight="1">
      <c r="A392" s="25"/>
      <c r="B392" s="7"/>
      <c r="C392" s="7"/>
      <c r="D392" s="26"/>
      <c r="E392" s="26"/>
      <c r="F392" s="26"/>
      <c r="G392" s="26"/>
      <c r="H392" s="26"/>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row>
    <row r="393" spans="1:33" ht="21" customHeight="1">
      <c r="A393" s="25"/>
      <c r="B393" s="7"/>
      <c r="C393" s="7"/>
      <c r="D393" s="26"/>
      <c r="E393" s="26"/>
      <c r="F393" s="26"/>
      <c r="G393" s="26"/>
      <c r="H393" s="26"/>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row>
    <row r="394" spans="1:33" ht="21" customHeight="1">
      <c r="A394" s="25"/>
      <c r="B394" s="7"/>
      <c r="C394" s="7"/>
      <c r="D394" s="26"/>
      <c r="E394" s="26"/>
      <c r="F394" s="26"/>
      <c r="G394" s="26"/>
      <c r="H394" s="26"/>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row>
    <row r="395" spans="1:33" ht="21" customHeight="1">
      <c r="A395" s="25"/>
      <c r="B395" s="7"/>
      <c r="C395" s="7"/>
      <c r="D395" s="26"/>
      <c r="E395" s="26"/>
      <c r="F395" s="26"/>
      <c r="G395" s="26"/>
      <c r="H395" s="26"/>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row>
    <row r="396" spans="1:33" ht="21" customHeight="1">
      <c r="A396" s="25"/>
      <c r="B396" s="7"/>
      <c r="C396" s="7"/>
      <c r="D396" s="26"/>
      <c r="E396" s="26"/>
      <c r="F396" s="26"/>
      <c r="G396" s="26"/>
      <c r="H396" s="26"/>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row>
    <row r="397" spans="1:33" ht="21" customHeight="1">
      <c r="A397" s="25"/>
      <c r="B397" s="7"/>
      <c r="C397" s="7"/>
      <c r="D397" s="26"/>
      <c r="E397" s="26"/>
      <c r="F397" s="26"/>
      <c r="G397" s="26"/>
      <c r="H397" s="26"/>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row>
    <row r="398" spans="1:33" ht="21" customHeight="1">
      <c r="A398" s="25"/>
      <c r="B398" s="7"/>
      <c r="C398" s="7"/>
      <c r="D398" s="26"/>
      <c r="E398" s="26"/>
      <c r="F398" s="26"/>
      <c r="G398" s="26"/>
      <c r="H398" s="26"/>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row>
    <row r="399" spans="1:33" ht="21" customHeight="1">
      <c r="A399" s="25"/>
      <c r="B399" s="7"/>
      <c r="C399" s="7"/>
      <c r="D399" s="26"/>
      <c r="E399" s="26"/>
      <c r="F399" s="26"/>
      <c r="G399" s="26"/>
      <c r="H399" s="26"/>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row>
    <row r="400" spans="1:33" ht="21" customHeight="1">
      <c r="A400" s="25"/>
      <c r="B400" s="7"/>
      <c r="C400" s="7"/>
      <c r="D400" s="26"/>
      <c r="E400" s="26"/>
      <c r="F400" s="26"/>
      <c r="G400" s="26"/>
      <c r="H400" s="26"/>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row>
    <row r="401" spans="1:33" ht="21" customHeight="1">
      <c r="A401" s="25"/>
      <c r="B401" s="7"/>
      <c r="C401" s="7"/>
      <c r="D401" s="26"/>
      <c r="E401" s="26"/>
      <c r="F401" s="26"/>
      <c r="G401" s="26"/>
      <c r="H401" s="26"/>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row>
    <row r="402" spans="1:33" ht="21" customHeight="1">
      <c r="A402" s="25"/>
      <c r="B402" s="7"/>
      <c r="C402" s="7"/>
      <c r="D402" s="26"/>
      <c r="E402" s="26"/>
      <c r="F402" s="26"/>
      <c r="G402" s="26"/>
      <c r="H402" s="26"/>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row>
    <row r="403" spans="1:33" ht="21" customHeight="1">
      <c r="A403" s="25"/>
      <c r="B403" s="7"/>
      <c r="C403" s="7"/>
      <c r="D403" s="26"/>
      <c r="E403" s="26"/>
      <c r="F403" s="26"/>
      <c r="G403" s="26"/>
      <c r="H403" s="26"/>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row>
    <row r="404" spans="1:33" ht="21" customHeight="1">
      <c r="A404" s="25"/>
      <c r="B404" s="7"/>
      <c r="C404" s="7"/>
      <c r="D404" s="26"/>
      <c r="E404" s="26"/>
      <c r="F404" s="26"/>
      <c r="G404" s="26"/>
      <c r="H404" s="26"/>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row>
    <row r="405" spans="1:33" ht="21" customHeight="1">
      <c r="A405" s="25"/>
      <c r="B405" s="7"/>
      <c r="C405" s="7"/>
      <c r="D405" s="26"/>
      <c r="E405" s="26"/>
      <c r="F405" s="26"/>
      <c r="G405" s="26"/>
      <c r="H405" s="26"/>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row>
    <row r="406" spans="1:33" ht="21" customHeight="1">
      <c r="A406" s="25"/>
      <c r="B406" s="7"/>
      <c r="C406" s="7"/>
      <c r="D406" s="26"/>
      <c r="E406" s="26"/>
      <c r="F406" s="26"/>
      <c r="G406" s="26"/>
      <c r="H406" s="26"/>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row>
    <row r="407" spans="1:33" ht="21" customHeight="1">
      <c r="A407" s="25"/>
      <c r="B407" s="7"/>
      <c r="C407" s="7"/>
      <c r="D407" s="26"/>
      <c r="E407" s="26"/>
      <c r="F407" s="26"/>
      <c r="G407" s="26"/>
      <c r="H407" s="26"/>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row>
    <row r="408" spans="1:33" ht="21" customHeight="1">
      <c r="A408" s="25"/>
      <c r="B408" s="7"/>
      <c r="C408" s="7"/>
      <c r="D408" s="26"/>
      <c r="E408" s="26"/>
      <c r="F408" s="26"/>
      <c r="G408" s="26"/>
      <c r="H408" s="26"/>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row>
    <row r="409" spans="1:33" ht="21" customHeight="1">
      <c r="A409" s="25"/>
      <c r="B409" s="7"/>
      <c r="C409" s="7"/>
      <c r="D409" s="26"/>
      <c r="E409" s="26"/>
      <c r="F409" s="26"/>
      <c r="G409" s="26"/>
      <c r="H409" s="26"/>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row>
    <row r="410" spans="1:33" ht="21" customHeight="1">
      <c r="A410" s="25"/>
      <c r="B410" s="7"/>
      <c r="C410" s="7"/>
      <c r="D410" s="26"/>
      <c r="E410" s="26"/>
      <c r="F410" s="26"/>
      <c r="G410" s="26"/>
      <c r="H410" s="26"/>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row>
    <row r="411" spans="1:33" ht="21" customHeight="1">
      <c r="A411" s="25"/>
      <c r="B411" s="7"/>
      <c r="C411" s="7"/>
      <c r="D411" s="26"/>
      <c r="E411" s="26"/>
      <c r="F411" s="26"/>
      <c r="G411" s="26"/>
      <c r="H411" s="26"/>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row>
    <row r="412" spans="1:33" ht="21" customHeight="1">
      <c r="A412" s="25"/>
      <c r="B412" s="7"/>
      <c r="C412" s="7"/>
      <c r="D412" s="26"/>
      <c r="E412" s="26"/>
      <c r="F412" s="26"/>
      <c r="G412" s="26"/>
      <c r="H412" s="26"/>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row>
    <row r="413" spans="1:33" ht="21" customHeight="1">
      <c r="A413" s="25"/>
      <c r="B413" s="7"/>
      <c r="C413" s="7"/>
      <c r="D413" s="26"/>
      <c r="E413" s="26"/>
      <c r="F413" s="26"/>
      <c r="G413" s="26"/>
      <c r="H413" s="26"/>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row>
    <row r="414" spans="1:33" ht="21" customHeight="1">
      <c r="A414" s="25"/>
      <c r="B414" s="7"/>
      <c r="C414" s="7"/>
      <c r="D414" s="26"/>
      <c r="E414" s="26"/>
      <c r="F414" s="26"/>
      <c r="G414" s="26"/>
      <c r="H414" s="26"/>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row>
    <row r="415" spans="1:33" ht="21" customHeight="1">
      <c r="A415" s="25"/>
      <c r="B415" s="7"/>
      <c r="C415" s="7"/>
      <c r="D415" s="26"/>
      <c r="E415" s="26"/>
      <c r="F415" s="26"/>
      <c r="G415" s="26"/>
      <c r="H415" s="26"/>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row>
    <row r="416" spans="1:33" ht="21" customHeight="1">
      <c r="A416" s="25"/>
      <c r="B416" s="7"/>
      <c r="C416" s="7"/>
      <c r="D416" s="26"/>
      <c r="E416" s="26"/>
      <c r="F416" s="26"/>
      <c r="G416" s="26"/>
      <c r="H416" s="26"/>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row>
    <row r="417" spans="1:33" ht="21" customHeight="1">
      <c r="A417" s="25"/>
      <c r="B417" s="7"/>
      <c r="C417" s="7"/>
      <c r="D417" s="26"/>
      <c r="E417" s="26"/>
      <c r="F417" s="26"/>
      <c r="G417" s="26"/>
      <c r="H417" s="26"/>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row>
    <row r="418" spans="1:33" ht="21" customHeight="1">
      <c r="A418" s="25"/>
      <c r="B418" s="7"/>
      <c r="C418" s="7"/>
      <c r="D418" s="26"/>
      <c r="E418" s="26"/>
      <c r="F418" s="26"/>
      <c r="G418" s="26"/>
      <c r="H418" s="26"/>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row>
    <row r="419" spans="1:33" ht="21" customHeight="1">
      <c r="A419" s="25"/>
      <c r="B419" s="7"/>
      <c r="C419" s="7"/>
      <c r="D419" s="26"/>
      <c r="E419" s="26"/>
      <c r="F419" s="26"/>
      <c r="G419" s="26"/>
      <c r="H419" s="26"/>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row>
    <row r="420" spans="1:33" ht="21" customHeight="1">
      <c r="A420" s="25"/>
      <c r="B420" s="7"/>
      <c r="C420" s="7"/>
      <c r="D420" s="26"/>
      <c r="E420" s="26"/>
      <c r="F420" s="26"/>
      <c r="G420" s="26"/>
      <c r="H420" s="26"/>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row>
    <row r="421" spans="1:33" ht="21" customHeight="1">
      <c r="A421" s="25"/>
      <c r="B421" s="7"/>
      <c r="C421" s="7"/>
      <c r="D421" s="26"/>
      <c r="E421" s="26"/>
      <c r="F421" s="26"/>
      <c r="G421" s="26"/>
      <c r="H421" s="26"/>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row>
    <row r="422" spans="1:33" ht="21" customHeight="1">
      <c r="A422" s="25"/>
      <c r="B422" s="7"/>
      <c r="C422" s="7"/>
      <c r="D422" s="26"/>
      <c r="E422" s="26"/>
      <c r="F422" s="26"/>
      <c r="G422" s="26"/>
      <c r="H422" s="26"/>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row>
    <row r="423" spans="1:33" ht="21" customHeight="1">
      <c r="A423" s="25"/>
      <c r="B423" s="7"/>
      <c r="C423" s="7"/>
      <c r="D423" s="26"/>
      <c r="E423" s="26"/>
      <c r="F423" s="26"/>
      <c r="G423" s="26"/>
      <c r="H423" s="26"/>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row>
    <row r="424" spans="1:33" ht="21" customHeight="1">
      <c r="A424" s="25"/>
      <c r="B424" s="7"/>
      <c r="C424" s="7"/>
      <c r="D424" s="26"/>
      <c r="E424" s="26"/>
      <c r="F424" s="26"/>
      <c r="G424" s="26"/>
      <c r="H424" s="26"/>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row>
    <row r="425" spans="1:33" ht="21" customHeight="1">
      <c r="A425" s="25"/>
      <c r="B425" s="7"/>
      <c r="C425" s="7"/>
      <c r="D425" s="26"/>
      <c r="E425" s="26"/>
      <c r="F425" s="26"/>
      <c r="G425" s="26"/>
      <c r="H425" s="26"/>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row>
    <row r="426" spans="1:33" ht="21" customHeight="1">
      <c r="A426" s="25"/>
      <c r="B426" s="7"/>
      <c r="C426" s="7"/>
      <c r="D426" s="26"/>
      <c r="E426" s="26"/>
      <c r="F426" s="26"/>
      <c r="G426" s="26"/>
      <c r="H426" s="26"/>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row>
    <row r="427" spans="1:33" ht="21" customHeight="1">
      <c r="A427" s="25"/>
      <c r="B427" s="7"/>
      <c r="C427" s="7"/>
      <c r="D427" s="26"/>
      <c r="E427" s="26"/>
      <c r="F427" s="26"/>
      <c r="G427" s="26"/>
      <c r="H427" s="26"/>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row>
    <row r="428" spans="1:33" ht="21" customHeight="1">
      <c r="A428" s="25"/>
      <c r="B428" s="7"/>
      <c r="C428" s="7"/>
      <c r="D428" s="26"/>
      <c r="E428" s="26"/>
      <c r="F428" s="26"/>
      <c r="G428" s="26"/>
      <c r="H428" s="26"/>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row>
    <row r="429" spans="1:33" ht="21" customHeight="1">
      <c r="A429" s="25"/>
      <c r="B429" s="7"/>
      <c r="C429" s="7"/>
      <c r="D429" s="26"/>
      <c r="E429" s="26"/>
      <c r="F429" s="26"/>
      <c r="G429" s="26"/>
      <c r="H429" s="26"/>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row>
    <row r="430" spans="1:33" ht="21" customHeight="1">
      <c r="A430" s="25"/>
      <c r="B430" s="7"/>
      <c r="C430" s="7"/>
      <c r="D430" s="26"/>
      <c r="E430" s="26"/>
      <c r="F430" s="26"/>
      <c r="G430" s="26"/>
      <c r="H430" s="26"/>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row>
    <row r="431" spans="1:33" ht="21" customHeight="1">
      <c r="A431" s="25"/>
      <c r="B431" s="7"/>
      <c r="C431" s="7"/>
      <c r="D431" s="26"/>
      <c r="E431" s="26"/>
      <c r="F431" s="26"/>
      <c r="G431" s="26"/>
      <c r="H431" s="26"/>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row>
    <row r="432" spans="1:33" ht="21" customHeight="1">
      <c r="A432" s="25"/>
      <c r="B432" s="7"/>
      <c r="C432" s="7"/>
      <c r="D432" s="26"/>
      <c r="E432" s="26"/>
      <c r="F432" s="26"/>
      <c r="G432" s="26"/>
      <c r="H432" s="26"/>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row>
    <row r="433" spans="1:33" ht="21" customHeight="1">
      <c r="A433" s="25"/>
      <c r="B433" s="7"/>
      <c r="C433" s="7"/>
      <c r="D433" s="26"/>
      <c r="E433" s="26"/>
      <c r="F433" s="26"/>
      <c r="G433" s="26"/>
      <c r="H433" s="26"/>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row>
    <row r="434" spans="1:33" ht="21" customHeight="1">
      <c r="A434" s="25"/>
      <c r="B434" s="7"/>
      <c r="C434" s="7"/>
      <c r="D434" s="26"/>
      <c r="E434" s="26"/>
      <c r="F434" s="26"/>
      <c r="G434" s="26"/>
      <c r="H434" s="26"/>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row>
    <row r="435" spans="1:33" ht="21" customHeight="1">
      <c r="A435" s="25"/>
      <c r="B435" s="7"/>
      <c r="C435" s="7"/>
      <c r="D435" s="26"/>
      <c r="E435" s="26"/>
      <c r="F435" s="26"/>
      <c r="G435" s="26"/>
      <c r="H435" s="26"/>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row>
    <row r="436" spans="1:33" ht="21" customHeight="1">
      <c r="A436" s="25"/>
      <c r="B436" s="7"/>
      <c r="C436" s="7"/>
      <c r="D436" s="26"/>
      <c r="E436" s="26"/>
      <c r="F436" s="26"/>
      <c r="G436" s="26"/>
      <c r="H436" s="26"/>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row>
    <row r="437" spans="1:33" ht="21" customHeight="1">
      <c r="A437" s="25"/>
      <c r="B437" s="7"/>
      <c r="C437" s="7"/>
      <c r="D437" s="26"/>
      <c r="E437" s="26"/>
      <c r="F437" s="26"/>
      <c r="G437" s="26"/>
      <c r="H437" s="26"/>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row>
    <row r="438" spans="1:33" ht="21" customHeight="1">
      <c r="A438" s="25"/>
      <c r="B438" s="7"/>
      <c r="C438" s="7"/>
      <c r="D438" s="26"/>
      <c r="E438" s="26"/>
      <c r="F438" s="26"/>
      <c r="G438" s="26"/>
      <c r="H438" s="26"/>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row>
    <row r="439" spans="1:33" ht="21" customHeight="1">
      <c r="A439" s="25"/>
      <c r="B439" s="7"/>
      <c r="C439" s="7"/>
      <c r="D439" s="26"/>
      <c r="E439" s="26"/>
      <c r="F439" s="26"/>
      <c r="G439" s="26"/>
      <c r="H439" s="26"/>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row>
    <row r="440" spans="1:33" ht="21" customHeight="1">
      <c r="A440" s="25"/>
      <c r="B440" s="7"/>
      <c r="C440" s="7"/>
      <c r="D440" s="26"/>
      <c r="E440" s="26"/>
      <c r="F440" s="26"/>
      <c r="G440" s="26"/>
      <c r="H440" s="26"/>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row>
    <row r="441" spans="1:33" ht="21" customHeight="1">
      <c r="A441" s="25"/>
      <c r="B441" s="7"/>
      <c r="C441" s="7"/>
      <c r="D441" s="26"/>
      <c r="E441" s="26"/>
      <c r="F441" s="26"/>
      <c r="G441" s="26"/>
      <c r="H441" s="26"/>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row>
    <row r="442" spans="1:33" ht="21" customHeight="1">
      <c r="A442" s="25"/>
      <c r="B442" s="7"/>
      <c r="C442" s="7"/>
      <c r="D442" s="26"/>
      <c r="E442" s="26"/>
      <c r="F442" s="26"/>
      <c r="G442" s="26"/>
      <c r="H442" s="26"/>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row>
    <row r="443" spans="1:33" ht="21" customHeight="1">
      <c r="A443" s="25"/>
      <c r="B443" s="7"/>
      <c r="C443" s="7"/>
      <c r="D443" s="26"/>
      <c r="E443" s="26"/>
      <c r="F443" s="26"/>
      <c r="G443" s="26"/>
      <c r="H443" s="26"/>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row>
    <row r="444" spans="1:33" ht="21" customHeight="1">
      <c r="A444" s="25"/>
      <c r="B444" s="7"/>
      <c r="C444" s="7"/>
      <c r="D444" s="26"/>
      <c r="E444" s="26"/>
      <c r="F444" s="26"/>
      <c r="G444" s="26"/>
      <c r="H444" s="26"/>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row>
    <row r="445" spans="1:33" ht="21" customHeight="1">
      <c r="A445" s="25"/>
      <c r="B445" s="7"/>
      <c r="C445" s="7"/>
      <c r="D445" s="26"/>
      <c r="E445" s="26"/>
      <c r="F445" s="26"/>
      <c r="G445" s="26"/>
      <c r="H445" s="26"/>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row>
    <row r="446" spans="1:33" ht="21" customHeight="1">
      <c r="A446" s="25"/>
      <c r="B446" s="7"/>
      <c r="C446" s="7"/>
      <c r="D446" s="26"/>
      <c r="E446" s="26"/>
      <c r="F446" s="26"/>
      <c r="G446" s="26"/>
      <c r="H446" s="26"/>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row>
    <row r="447" spans="1:33" ht="21" customHeight="1">
      <c r="A447" s="25"/>
      <c r="B447" s="7"/>
      <c r="C447" s="7"/>
      <c r="D447" s="26"/>
      <c r="E447" s="26"/>
      <c r="F447" s="26"/>
      <c r="G447" s="26"/>
      <c r="H447" s="26"/>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row>
    <row r="448" spans="1:33" ht="21" customHeight="1">
      <c r="A448" s="25"/>
      <c r="B448" s="7"/>
      <c r="C448" s="7"/>
      <c r="D448" s="26"/>
      <c r="E448" s="26"/>
      <c r="F448" s="26"/>
      <c r="G448" s="26"/>
      <c r="H448" s="26"/>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row>
    <row r="449" spans="1:33" ht="21" customHeight="1">
      <c r="A449" s="25"/>
      <c r="B449" s="7"/>
      <c r="C449" s="7"/>
      <c r="D449" s="26"/>
      <c r="E449" s="26"/>
      <c r="F449" s="26"/>
      <c r="G449" s="26"/>
      <c r="H449" s="26"/>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row>
    <row r="450" spans="1:33" ht="21" customHeight="1">
      <c r="A450" s="25"/>
      <c r="B450" s="7"/>
      <c r="C450" s="7"/>
      <c r="D450" s="26"/>
      <c r="E450" s="26"/>
      <c r="F450" s="26"/>
      <c r="G450" s="26"/>
      <c r="H450" s="26"/>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row>
    <row r="451" spans="1:33" ht="21" customHeight="1">
      <c r="A451" s="25"/>
      <c r="B451" s="7"/>
      <c r="C451" s="7"/>
      <c r="D451" s="26"/>
      <c r="E451" s="26"/>
      <c r="F451" s="26"/>
      <c r="G451" s="26"/>
      <c r="H451" s="26"/>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row>
    <row r="452" spans="1:33" ht="21" customHeight="1">
      <c r="A452" s="25"/>
      <c r="B452" s="7"/>
      <c r="C452" s="7"/>
      <c r="D452" s="26"/>
      <c r="E452" s="26"/>
      <c r="F452" s="26"/>
      <c r="G452" s="26"/>
      <c r="H452" s="26"/>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row>
    <row r="453" spans="1:33" ht="21" customHeight="1">
      <c r="A453" s="25"/>
      <c r="B453" s="7"/>
      <c r="C453" s="7"/>
      <c r="D453" s="26"/>
      <c r="E453" s="26"/>
      <c r="F453" s="26"/>
      <c r="G453" s="26"/>
      <c r="H453" s="26"/>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row>
    <row r="454" spans="1:33" ht="21" customHeight="1">
      <c r="A454" s="25"/>
      <c r="B454" s="7"/>
      <c r="C454" s="7"/>
      <c r="D454" s="26"/>
      <c r="E454" s="26"/>
      <c r="F454" s="26"/>
      <c r="G454" s="26"/>
      <c r="H454" s="26"/>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row>
    <row r="455" spans="1:33" ht="21" customHeight="1">
      <c r="A455" s="25"/>
      <c r="B455" s="7"/>
      <c r="C455" s="7"/>
      <c r="D455" s="26"/>
      <c r="E455" s="26"/>
      <c r="F455" s="26"/>
      <c r="G455" s="26"/>
      <c r="H455" s="26"/>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row>
    <row r="456" spans="1:33" ht="21" customHeight="1">
      <c r="A456" s="25"/>
      <c r="B456" s="7"/>
      <c r="C456" s="7"/>
      <c r="D456" s="26"/>
      <c r="E456" s="26"/>
      <c r="F456" s="26"/>
      <c r="G456" s="26"/>
      <c r="H456" s="26"/>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row>
    <row r="457" spans="1:33" ht="21" customHeight="1">
      <c r="A457" s="25"/>
      <c r="B457" s="7"/>
      <c r="C457" s="7"/>
      <c r="D457" s="26"/>
      <c r="E457" s="26"/>
      <c r="F457" s="26"/>
      <c r="G457" s="26"/>
      <c r="H457" s="26"/>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row>
    <row r="458" spans="1:33" ht="21" customHeight="1">
      <c r="A458" s="25"/>
      <c r="B458" s="7"/>
      <c r="C458" s="7"/>
      <c r="D458" s="26"/>
      <c r="E458" s="26"/>
      <c r="F458" s="26"/>
      <c r="G458" s="26"/>
      <c r="H458" s="26"/>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row>
    <row r="459" spans="1:33" ht="21" customHeight="1">
      <c r="A459" s="25"/>
      <c r="B459" s="7"/>
      <c r="C459" s="7"/>
      <c r="D459" s="26"/>
      <c r="E459" s="26"/>
      <c r="F459" s="26"/>
      <c r="G459" s="26"/>
      <c r="H459" s="26"/>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row>
    <row r="460" spans="1:33" ht="21" customHeight="1">
      <c r="A460" s="25"/>
      <c r="B460" s="7"/>
      <c r="C460" s="7"/>
      <c r="D460" s="26"/>
      <c r="E460" s="26"/>
      <c r="F460" s="26"/>
      <c r="G460" s="26"/>
      <c r="H460" s="26"/>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row>
    <row r="461" spans="1:33" ht="21" customHeight="1">
      <c r="A461" s="25"/>
      <c r="B461" s="7"/>
      <c r="C461" s="7"/>
      <c r="D461" s="26"/>
      <c r="E461" s="26"/>
      <c r="F461" s="26"/>
      <c r="G461" s="26"/>
      <c r="H461" s="26"/>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row>
    <row r="462" spans="1:33" ht="21" customHeight="1">
      <c r="A462" s="25"/>
      <c r="B462" s="7"/>
      <c r="C462" s="7"/>
      <c r="D462" s="26"/>
      <c r="E462" s="26"/>
      <c r="F462" s="26"/>
      <c r="G462" s="26"/>
      <c r="H462" s="26"/>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row>
    <row r="463" spans="1:33" ht="21" customHeight="1">
      <c r="A463" s="25"/>
      <c r="B463" s="7"/>
      <c r="C463" s="7"/>
      <c r="D463" s="26"/>
      <c r="E463" s="26"/>
      <c r="F463" s="26"/>
      <c r="G463" s="26"/>
      <c r="H463" s="26"/>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row>
    <row r="464" spans="1:33" ht="21" customHeight="1">
      <c r="A464" s="25"/>
      <c r="B464" s="7"/>
      <c r="C464" s="7"/>
      <c r="D464" s="26"/>
      <c r="E464" s="26"/>
      <c r="F464" s="26"/>
      <c r="G464" s="26"/>
      <c r="H464" s="26"/>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row>
    <row r="465" spans="1:33" ht="21" customHeight="1">
      <c r="A465" s="25"/>
      <c r="B465" s="7"/>
      <c r="C465" s="7"/>
      <c r="D465" s="26"/>
      <c r="E465" s="26"/>
      <c r="F465" s="26"/>
      <c r="G465" s="26"/>
      <c r="H465" s="26"/>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row>
    <row r="466" spans="1:33" ht="21" customHeight="1">
      <c r="A466" s="25"/>
      <c r="B466" s="7"/>
      <c r="C466" s="7"/>
      <c r="D466" s="26"/>
      <c r="E466" s="26"/>
      <c r="F466" s="26"/>
      <c r="G466" s="26"/>
      <c r="H466" s="26"/>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row>
    <row r="467" spans="1:33" ht="21" customHeight="1">
      <c r="A467" s="25"/>
      <c r="B467" s="7"/>
      <c r="C467" s="7"/>
      <c r="D467" s="26"/>
      <c r="E467" s="26"/>
      <c r="F467" s="26"/>
      <c r="G467" s="26"/>
      <c r="H467" s="26"/>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row>
    <row r="468" spans="1:33" ht="21" customHeight="1">
      <c r="A468" s="25"/>
      <c r="B468" s="7"/>
      <c r="C468" s="7"/>
      <c r="D468" s="26"/>
      <c r="E468" s="26"/>
      <c r="F468" s="26"/>
      <c r="G468" s="26"/>
      <c r="H468" s="26"/>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row>
    <row r="469" spans="1:33" ht="21" customHeight="1">
      <c r="A469" s="25"/>
      <c r="B469" s="7"/>
      <c r="C469" s="7"/>
      <c r="D469" s="26"/>
      <c r="E469" s="26"/>
      <c r="F469" s="26"/>
      <c r="G469" s="26"/>
      <c r="H469" s="26"/>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row>
    <row r="470" spans="1:33" ht="21" customHeight="1">
      <c r="A470" s="25"/>
      <c r="B470" s="7"/>
      <c r="C470" s="7"/>
      <c r="D470" s="26"/>
      <c r="E470" s="26"/>
      <c r="F470" s="26"/>
      <c r="G470" s="26"/>
      <c r="H470" s="26"/>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row>
    <row r="471" spans="1:33" ht="21" customHeight="1">
      <c r="A471" s="25"/>
      <c r="B471" s="7"/>
      <c r="C471" s="7"/>
      <c r="D471" s="26"/>
      <c r="E471" s="26"/>
      <c r="F471" s="26"/>
      <c r="G471" s="26"/>
      <c r="H471" s="26"/>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row>
    <row r="472" spans="1:33" ht="21" customHeight="1">
      <c r="A472" s="25"/>
      <c r="B472" s="7"/>
      <c r="C472" s="7"/>
      <c r="D472" s="26"/>
      <c r="E472" s="26"/>
      <c r="F472" s="26"/>
      <c r="G472" s="26"/>
      <c r="H472" s="26"/>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row>
    <row r="473" spans="1:33" ht="21" customHeight="1">
      <c r="A473" s="25"/>
      <c r="B473" s="7"/>
      <c r="C473" s="7"/>
      <c r="D473" s="26"/>
      <c r="E473" s="26"/>
      <c r="F473" s="26"/>
      <c r="G473" s="26"/>
      <c r="H473" s="26"/>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row>
    <row r="474" spans="1:33" ht="21" customHeight="1">
      <c r="A474" s="25"/>
      <c r="B474" s="7"/>
      <c r="C474" s="7"/>
      <c r="D474" s="26"/>
      <c r="E474" s="26"/>
      <c r="F474" s="26"/>
      <c r="G474" s="26"/>
      <c r="H474" s="26"/>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row>
    <row r="475" spans="1:33" ht="21" customHeight="1">
      <c r="A475" s="25"/>
      <c r="B475" s="7"/>
      <c r="C475" s="7"/>
      <c r="D475" s="26"/>
      <c r="E475" s="26"/>
      <c r="F475" s="26"/>
      <c r="G475" s="26"/>
      <c r="H475" s="26"/>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row>
    <row r="476" spans="1:33" ht="21" customHeight="1">
      <c r="A476" s="25"/>
      <c r="B476" s="7"/>
      <c r="C476" s="7"/>
      <c r="D476" s="26"/>
      <c r="E476" s="26"/>
      <c r="F476" s="26"/>
      <c r="G476" s="26"/>
      <c r="H476" s="26"/>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row>
    <row r="477" spans="1:33" ht="21" customHeight="1">
      <c r="A477" s="25"/>
      <c r="B477" s="7"/>
      <c r="C477" s="7"/>
      <c r="D477" s="26"/>
      <c r="E477" s="26"/>
      <c r="F477" s="26"/>
      <c r="G477" s="26"/>
      <c r="H477" s="26"/>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row>
    <row r="478" spans="1:33" ht="21" customHeight="1">
      <c r="A478" s="25"/>
      <c r="B478" s="7"/>
      <c r="C478" s="7"/>
      <c r="D478" s="26"/>
      <c r="E478" s="26"/>
      <c r="F478" s="26"/>
      <c r="G478" s="26"/>
      <c r="H478" s="26"/>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row>
    <row r="479" spans="1:33" ht="21" customHeight="1">
      <c r="A479" s="25"/>
      <c r="B479" s="7"/>
      <c r="C479" s="7"/>
      <c r="D479" s="26"/>
      <c r="E479" s="26"/>
      <c r="F479" s="26"/>
      <c r="G479" s="26"/>
      <c r="H479" s="26"/>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row>
    <row r="480" spans="1:33" ht="21" customHeight="1">
      <c r="A480" s="25"/>
      <c r="B480" s="7"/>
      <c r="C480" s="7"/>
      <c r="D480" s="26"/>
      <c r="E480" s="26"/>
      <c r="F480" s="26"/>
      <c r="G480" s="26"/>
      <c r="H480" s="26"/>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row>
    <row r="481" spans="1:33" ht="21" customHeight="1">
      <c r="A481" s="25"/>
      <c r="B481" s="7"/>
      <c r="C481" s="7"/>
      <c r="D481" s="26"/>
      <c r="E481" s="26"/>
      <c r="F481" s="26"/>
      <c r="G481" s="26"/>
      <c r="H481" s="26"/>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row>
    <row r="482" spans="1:33" ht="21" customHeight="1">
      <c r="A482" s="25"/>
      <c r="B482" s="7"/>
      <c r="C482" s="7"/>
      <c r="D482" s="26"/>
      <c r="E482" s="26"/>
      <c r="F482" s="26"/>
      <c r="G482" s="26"/>
      <c r="H482" s="26"/>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row>
    <row r="483" spans="1:33" ht="21" customHeight="1">
      <c r="A483" s="25"/>
      <c r="B483" s="7"/>
      <c r="C483" s="7"/>
      <c r="D483" s="26"/>
      <c r="E483" s="26"/>
      <c r="F483" s="26"/>
      <c r="G483" s="26"/>
      <c r="H483" s="26"/>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row>
    <row r="484" spans="1:33" ht="21" customHeight="1">
      <c r="A484" s="25"/>
      <c r="B484" s="7"/>
      <c r="C484" s="7"/>
      <c r="D484" s="26"/>
      <c r="E484" s="26"/>
      <c r="F484" s="26"/>
      <c r="G484" s="26"/>
      <c r="H484" s="26"/>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row>
    <row r="485" spans="1:33" ht="21" customHeight="1">
      <c r="A485" s="25"/>
      <c r="B485" s="7"/>
      <c r="C485" s="7"/>
      <c r="D485" s="26"/>
      <c r="E485" s="26"/>
      <c r="F485" s="26"/>
      <c r="G485" s="26"/>
      <c r="H485" s="26"/>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row>
    <row r="486" spans="1:33" ht="21" customHeight="1">
      <c r="A486" s="25"/>
      <c r="B486" s="7"/>
      <c r="C486" s="7"/>
      <c r="D486" s="26"/>
      <c r="E486" s="26"/>
      <c r="F486" s="26"/>
      <c r="G486" s="26"/>
      <c r="H486" s="26"/>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row>
    <row r="487" spans="1:33" ht="21" customHeight="1">
      <c r="A487" s="25"/>
      <c r="B487" s="7"/>
      <c r="C487" s="7"/>
      <c r="D487" s="26"/>
      <c r="E487" s="26"/>
      <c r="F487" s="26"/>
      <c r="G487" s="26"/>
      <c r="H487" s="26"/>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row>
    <row r="488" spans="1:33" ht="21" customHeight="1">
      <c r="A488" s="25"/>
      <c r="B488" s="7"/>
      <c r="C488" s="7"/>
      <c r="D488" s="26"/>
      <c r="E488" s="26"/>
      <c r="F488" s="26"/>
      <c r="G488" s="26"/>
      <c r="H488" s="26"/>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row>
    <row r="489" spans="1:33" ht="21" customHeight="1">
      <c r="A489" s="25"/>
      <c r="B489" s="7"/>
      <c r="C489" s="7"/>
      <c r="D489" s="26"/>
      <c r="E489" s="26"/>
      <c r="F489" s="26"/>
      <c r="G489" s="26"/>
      <c r="H489" s="26"/>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row>
    <row r="490" spans="1:33" ht="21" customHeight="1">
      <c r="A490" s="25"/>
      <c r="B490" s="7"/>
      <c r="C490" s="7"/>
      <c r="D490" s="26"/>
      <c r="E490" s="26"/>
      <c r="F490" s="26"/>
      <c r="G490" s="26"/>
      <c r="H490" s="26"/>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row>
    <row r="491" spans="1:33" ht="21" customHeight="1">
      <c r="A491" s="25"/>
      <c r="B491" s="7"/>
      <c r="C491" s="7"/>
      <c r="D491" s="26"/>
      <c r="E491" s="26"/>
      <c r="F491" s="26"/>
      <c r="G491" s="26"/>
      <c r="H491" s="26"/>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row>
    <row r="492" spans="1:33" ht="21" customHeight="1">
      <c r="A492" s="25"/>
      <c r="B492" s="7"/>
      <c r="C492" s="7"/>
      <c r="D492" s="26"/>
      <c r="E492" s="26"/>
      <c r="F492" s="26"/>
      <c r="G492" s="26"/>
      <c r="H492" s="26"/>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row>
    <row r="493" spans="1:33" ht="21" customHeight="1">
      <c r="A493" s="25"/>
      <c r="B493" s="7"/>
      <c r="C493" s="7"/>
      <c r="D493" s="26"/>
      <c r="E493" s="26"/>
      <c r="F493" s="26"/>
      <c r="G493" s="26"/>
      <c r="H493" s="26"/>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row>
    <row r="494" spans="1:33" ht="21" customHeight="1">
      <c r="A494" s="25"/>
      <c r="B494" s="7"/>
      <c r="C494" s="7"/>
      <c r="D494" s="26"/>
      <c r="E494" s="26"/>
      <c r="F494" s="26"/>
      <c r="G494" s="26"/>
      <c r="H494" s="26"/>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row>
    <row r="495" spans="1:33" ht="21" customHeight="1">
      <c r="A495" s="25"/>
      <c r="B495" s="7"/>
      <c r="C495" s="7"/>
      <c r="D495" s="26"/>
      <c r="E495" s="26"/>
      <c r="F495" s="26"/>
      <c r="G495" s="26"/>
      <c r="H495" s="26"/>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row>
    <row r="496" spans="1:33" ht="21" customHeight="1">
      <c r="A496" s="25"/>
      <c r="B496" s="7"/>
      <c r="C496" s="7"/>
      <c r="D496" s="26"/>
      <c r="E496" s="26"/>
      <c r="F496" s="26"/>
      <c r="G496" s="26"/>
      <c r="H496" s="26"/>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row>
    <row r="497" spans="1:33" ht="21" customHeight="1">
      <c r="A497" s="25"/>
      <c r="B497" s="7"/>
      <c r="C497" s="7"/>
      <c r="D497" s="26"/>
      <c r="E497" s="26"/>
      <c r="F497" s="26"/>
      <c r="G497" s="26"/>
      <c r="H497" s="26"/>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row>
    <row r="498" spans="1:33" ht="21" customHeight="1">
      <c r="A498" s="25"/>
      <c r="B498" s="7"/>
      <c r="C498" s="7"/>
      <c r="D498" s="26"/>
      <c r="E498" s="26"/>
      <c r="F498" s="26"/>
      <c r="G498" s="26"/>
      <c r="H498" s="26"/>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row>
    <row r="499" spans="1:33" ht="21" customHeight="1">
      <c r="A499" s="25"/>
      <c r="B499" s="7"/>
      <c r="C499" s="7"/>
      <c r="D499" s="26"/>
      <c r="E499" s="26"/>
      <c r="F499" s="26"/>
      <c r="G499" s="26"/>
      <c r="H499" s="26"/>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row>
    <row r="500" spans="1:33" ht="21" customHeight="1">
      <c r="A500" s="25"/>
      <c r="B500" s="7"/>
      <c r="C500" s="7"/>
      <c r="D500" s="26"/>
      <c r="E500" s="26"/>
      <c r="F500" s="26"/>
      <c r="G500" s="26"/>
      <c r="H500" s="26"/>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row>
    <row r="501" spans="1:33" ht="21" customHeight="1">
      <c r="A501" s="25"/>
      <c r="B501" s="7"/>
      <c r="C501" s="7"/>
      <c r="D501" s="26"/>
      <c r="E501" s="26"/>
      <c r="F501" s="26"/>
      <c r="G501" s="26"/>
      <c r="H501" s="26"/>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row>
    <row r="502" spans="1:33" ht="21" customHeight="1">
      <c r="A502" s="25"/>
      <c r="B502" s="7"/>
      <c r="C502" s="7"/>
      <c r="D502" s="26"/>
      <c r="E502" s="26"/>
      <c r="F502" s="26"/>
      <c r="G502" s="26"/>
      <c r="H502" s="26"/>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row>
    <row r="503" spans="1:33" ht="21" customHeight="1">
      <c r="A503" s="25"/>
      <c r="B503" s="7"/>
      <c r="C503" s="7"/>
      <c r="D503" s="26"/>
      <c r="E503" s="26"/>
      <c r="F503" s="26"/>
      <c r="G503" s="26"/>
      <c r="H503" s="26"/>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row>
    <row r="504" spans="1:33" ht="21" customHeight="1">
      <c r="A504" s="25"/>
      <c r="B504" s="7"/>
      <c r="C504" s="7"/>
      <c r="D504" s="26"/>
      <c r="E504" s="26"/>
      <c r="F504" s="26"/>
      <c r="G504" s="26"/>
      <c r="H504" s="26"/>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row>
    <row r="505" spans="1:33" ht="21" customHeight="1">
      <c r="A505" s="25"/>
      <c r="B505" s="7"/>
      <c r="C505" s="7"/>
      <c r="D505" s="26"/>
      <c r="E505" s="26"/>
      <c r="F505" s="26"/>
      <c r="G505" s="26"/>
      <c r="H505" s="26"/>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row>
    <row r="506" spans="1:33" ht="21" customHeight="1">
      <c r="A506" s="25"/>
      <c r="B506" s="7"/>
      <c r="C506" s="7"/>
      <c r="D506" s="26"/>
      <c r="E506" s="26"/>
      <c r="F506" s="26"/>
      <c r="G506" s="26"/>
      <c r="H506" s="26"/>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row>
    <row r="507" spans="1:33" ht="21" customHeight="1">
      <c r="A507" s="25"/>
      <c r="B507" s="7"/>
      <c r="C507" s="7"/>
      <c r="D507" s="26"/>
      <c r="E507" s="26"/>
      <c r="F507" s="26"/>
      <c r="G507" s="26"/>
      <c r="H507" s="26"/>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row>
    <row r="508" spans="1:33" ht="21" customHeight="1">
      <c r="A508" s="25"/>
      <c r="B508" s="7"/>
      <c r="C508" s="7"/>
      <c r="D508" s="26"/>
      <c r="E508" s="26"/>
      <c r="F508" s="26"/>
      <c r="G508" s="26"/>
      <c r="H508" s="26"/>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row>
    <row r="509" spans="1:33" ht="21" customHeight="1">
      <c r="A509" s="25"/>
      <c r="B509" s="7"/>
      <c r="C509" s="7"/>
      <c r="D509" s="26"/>
      <c r="E509" s="26"/>
      <c r="F509" s="26"/>
      <c r="G509" s="26"/>
      <c r="H509" s="26"/>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row>
    <row r="510" spans="1:33" ht="21" customHeight="1">
      <c r="A510" s="25"/>
      <c r="B510" s="7"/>
      <c r="C510" s="7"/>
      <c r="D510" s="26"/>
      <c r="E510" s="26"/>
      <c r="F510" s="26"/>
      <c r="G510" s="26"/>
      <c r="H510" s="26"/>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row>
    <row r="511" spans="1:33" ht="21" customHeight="1">
      <c r="A511" s="25"/>
      <c r="B511" s="7"/>
      <c r="C511" s="7"/>
      <c r="D511" s="26"/>
      <c r="E511" s="26"/>
      <c r="F511" s="26"/>
      <c r="G511" s="26"/>
      <c r="H511" s="26"/>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row>
    <row r="512" spans="1:33" ht="21" customHeight="1">
      <c r="A512" s="25"/>
      <c r="B512" s="7"/>
      <c r="C512" s="7"/>
      <c r="D512" s="26"/>
      <c r="E512" s="26"/>
      <c r="F512" s="26"/>
      <c r="G512" s="26"/>
      <c r="H512" s="26"/>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row>
    <row r="513" spans="1:33" ht="21" customHeight="1">
      <c r="A513" s="25"/>
      <c r="B513" s="7"/>
      <c r="C513" s="7"/>
      <c r="D513" s="26"/>
      <c r="E513" s="26"/>
      <c r="F513" s="26"/>
      <c r="G513" s="26"/>
      <c r="H513" s="26"/>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row>
    <row r="514" spans="1:33" ht="21" customHeight="1">
      <c r="A514" s="25"/>
      <c r="B514" s="7"/>
      <c r="C514" s="7"/>
      <c r="D514" s="26"/>
      <c r="E514" s="26"/>
      <c r="F514" s="26"/>
      <c r="G514" s="26"/>
      <c r="H514" s="26"/>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row>
    <row r="515" spans="1:33" ht="21" customHeight="1">
      <c r="A515" s="25"/>
      <c r="B515" s="7"/>
      <c r="C515" s="7"/>
      <c r="D515" s="26"/>
      <c r="E515" s="26"/>
      <c r="F515" s="26"/>
      <c r="G515" s="26"/>
      <c r="H515" s="26"/>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row>
    <row r="516" spans="1:33" ht="21" customHeight="1">
      <c r="A516" s="25"/>
      <c r="B516" s="7"/>
      <c r="C516" s="7"/>
      <c r="D516" s="26"/>
      <c r="E516" s="26"/>
      <c r="F516" s="26"/>
      <c r="G516" s="26"/>
      <c r="H516" s="26"/>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row>
    <row r="517" spans="1:33" ht="21" customHeight="1">
      <c r="A517" s="25"/>
      <c r="B517" s="7"/>
      <c r="C517" s="7"/>
      <c r="D517" s="26"/>
      <c r="E517" s="26"/>
      <c r="F517" s="26"/>
      <c r="G517" s="26"/>
      <c r="H517" s="26"/>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row>
    <row r="518" spans="1:33" ht="21" customHeight="1">
      <c r="A518" s="25"/>
      <c r="B518" s="7"/>
      <c r="C518" s="7"/>
      <c r="D518" s="26"/>
      <c r="E518" s="26"/>
      <c r="F518" s="26"/>
      <c r="G518" s="26"/>
      <c r="H518" s="26"/>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row>
    <row r="519" spans="1:33" ht="21" customHeight="1">
      <c r="A519" s="25"/>
      <c r="B519" s="7"/>
      <c r="C519" s="7"/>
      <c r="D519" s="26"/>
      <c r="E519" s="26"/>
      <c r="F519" s="26"/>
      <c r="G519" s="26"/>
      <c r="H519" s="26"/>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row>
    <row r="520" spans="1:33" ht="21" customHeight="1">
      <c r="A520" s="25"/>
      <c r="B520" s="7"/>
      <c r="C520" s="7"/>
      <c r="D520" s="26"/>
      <c r="E520" s="26"/>
      <c r="F520" s="26"/>
      <c r="G520" s="26"/>
      <c r="H520" s="26"/>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row>
    <row r="521" spans="1:33" ht="21" customHeight="1">
      <c r="A521" s="25"/>
      <c r="B521" s="7"/>
      <c r="C521" s="7"/>
      <c r="D521" s="26"/>
      <c r="E521" s="26"/>
      <c r="F521" s="26"/>
      <c r="G521" s="26"/>
      <c r="H521" s="26"/>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row>
    <row r="522" spans="1:33" ht="21" customHeight="1">
      <c r="A522" s="25"/>
      <c r="B522" s="7"/>
      <c r="C522" s="7"/>
      <c r="D522" s="26"/>
      <c r="E522" s="26"/>
      <c r="F522" s="26"/>
      <c r="G522" s="26"/>
      <c r="H522" s="26"/>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row>
    <row r="523" spans="1:33" ht="21" customHeight="1">
      <c r="A523" s="25"/>
      <c r="B523" s="7"/>
      <c r="C523" s="7"/>
      <c r="D523" s="26"/>
      <c r="E523" s="26"/>
      <c r="F523" s="26"/>
      <c r="G523" s="26"/>
      <c r="H523" s="26"/>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row>
    <row r="524" spans="1:33" ht="21" customHeight="1">
      <c r="A524" s="25"/>
      <c r="B524" s="7"/>
      <c r="C524" s="7"/>
      <c r="D524" s="26"/>
      <c r="E524" s="26"/>
      <c r="F524" s="26"/>
      <c r="G524" s="26"/>
      <c r="H524" s="26"/>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row>
    <row r="525" spans="1:33" ht="21" customHeight="1">
      <c r="A525" s="25"/>
      <c r="B525" s="7"/>
      <c r="C525" s="7"/>
      <c r="D525" s="26"/>
      <c r="E525" s="26"/>
      <c r="F525" s="26"/>
      <c r="G525" s="26"/>
      <c r="H525" s="26"/>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row>
    <row r="526" spans="1:33" ht="21" customHeight="1">
      <c r="A526" s="25"/>
      <c r="B526" s="7"/>
      <c r="C526" s="7"/>
      <c r="D526" s="26"/>
      <c r="E526" s="26"/>
      <c r="F526" s="26"/>
      <c r="G526" s="26"/>
      <c r="H526" s="26"/>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row>
    <row r="527" spans="1:33" ht="21" customHeight="1">
      <c r="A527" s="25"/>
      <c r="B527" s="7"/>
      <c r="C527" s="7"/>
      <c r="D527" s="26"/>
      <c r="E527" s="26"/>
      <c r="F527" s="26"/>
      <c r="G527" s="26"/>
      <c r="H527" s="26"/>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row>
    <row r="528" spans="1:33" ht="21" customHeight="1">
      <c r="A528" s="25"/>
      <c r="B528" s="7"/>
      <c r="C528" s="7"/>
      <c r="D528" s="26"/>
      <c r="E528" s="26"/>
      <c r="F528" s="26"/>
      <c r="G528" s="26"/>
      <c r="H528" s="26"/>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row>
    <row r="529" spans="1:33" ht="21" customHeight="1">
      <c r="A529" s="25"/>
      <c r="B529" s="7"/>
      <c r="C529" s="7"/>
      <c r="D529" s="26"/>
      <c r="E529" s="26"/>
      <c r="F529" s="26"/>
      <c r="G529" s="26"/>
      <c r="H529" s="26"/>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row>
    <row r="530" spans="1:33" ht="21" customHeight="1">
      <c r="A530" s="25"/>
      <c r="B530" s="7"/>
      <c r="C530" s="7"/>
      <c r="D530" s="26"/>
      <c r="E530" s="26"/>
      <c r="F530" s="26"/>
      <c r="G530" s="26"/>
      <c r="H530" s="26"/>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row>
    <row r="531" spans="1:33" ht="21" customHeight="1">
      <c r="A531" s="25"/>
      <c r="B531" s="7"/>
      <c r="C531" s="7"/>
      <c r="D531" s="26"/>
      <c r="E531" s="26"/>
      <c r="F531" s="26"/>
      <c r="G531" s="26"/>
      <c r="H531" s="26"/>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row>
    <row r="532" spans="1:33" ht="21" customHeight="1">
      <c r="A532" s="25"/>
      <c r="B532" s="7"/>
      <c r="C532" s="7"/>
      <c r="D532" s="26"/>
      <c r="E532" s="26"/>
      <c r="F532" s="26"/>
      <c r="G532" s="26"/>
      <c r="H532" s="26"/>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row>
    <row r="533" spans="1:33" ht="21" customHeight="1">
      <c r="A533" s="25"/>
      <c r="B533" s="7"/>
      <c r="C533" s="7"/>
      <c r="D533" s="26"/>
      <c r="E533" s="26"/>
      <c r="F533" s="26"/>
      <c r="G533" s="26"/>
      <c r="H533" s="26"/>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row>
    <row r="534" spans="1:33" ht="21" customHeight="1">
      <c r="A534" s="25"/>
      <c r="B534" s="7"/>
      <c r="C534" s="7"/>
      <c r="D534" s="26"/>
      <c r="E534" s="26"/>
      <c r="F534" s="26"/>
      <c r="G534" s="26"/>
      <c r="H534" s="26"/>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row>
    <row r="535" spans="1:33" ht="21" customHeight="1">
      <c r="A535" s="25"/>
      <c r="B535" s="7"/>
      <c r="C535" s="7"/>
      <c r="D535" s="26"/>
      <c r="E535" s="26"/>
      <c r="F535" s="26"/>
      <c r="G535" s="26"/>
      <c r="H535" s="26"/>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row>
    <row r="536" spans="1:33" ht="21" customHeight="1">
      <c r="A536" s="25"/>
      <c r="B536" s="7"/>
      <c r="C536" s="7"/>
      <c r="D536" s="26"/>
      <c r="E536" s="26"/>
      <c r="F536" s="26"/>
      <c r="G536" s="26"/>
      <c r="H536" s="26"/>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row>
    <row r="537" spans="1:33" ht="21" customHeight="1">
      <c r="A537" s="25"/>
      <c r="B537" s="7"/>
      <c r="C537" s="7"/>
      <c r="D537" s="26"/>
      <c r="E537" s="26"/>
      <c r="F537" s="26"/>
      <c r="G537" s="26"/>
      <c r="H537" s="26"/>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row>
    <row r="538" spans="1:33" ht="21" customHeight="1">
      <c r="A538" s="25"/>
      <c r="B538" s="7"/>
      <c r="C538" s="7"/>
      <c r="D538" s="26"/>
      <c r="E538" s="26"/>
      <c r="F538" s="26"/>
      <c r="G538" s="26"/>
      <c r="H538" s="26"/>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row>
    <row r="539" spans="1:33" ht="21" customHeight="1">
      <c r="A539" s="25"/>
      <c r="B539" s="7"/>
      <c r="C539" s="7"/>
      <c r="D539" s="26"/>
      <c r="E539" s="26"/>
      <c r="F539" s="26"/>
      <c r="G539" s="26"/>
      <c r="H539" s="26"/>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row>
    <row r="540" spans="1:33" ht="21" customHeight="1">
      <c r="A540" s="25"/>
      <c r="B540" s="7"/>
      <c r="C540" s="7"/>
      <c r="D540" s="26"/>
      <c r="E540" s="26"/>
      <c r="F540" s="26"/>
      <c r="G540" s="26"/>
      <c r="H540" s="26"/>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row>
    <row r="541" spans="1:33" ht="21" customHeight="1">
      <c r="A541" s="25"/>
      <c r="B541" s="7"/>
      <c r="C541" s="7"/>
      <c r="D541" s="26"/>
      <c r="E541" s="26"/>
      <c r="F541" s="26"/>
      <c r="G541" s="26"/>
      <c r="H541" s="26"/>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row>
    <row r="542" spans="1:33" ht="21" customHeight="1">
      <c r="A542" s="25"/>
      <c r="B542" s="7"/>
      <c r="C542" s="7"/>
      <c r="D542" s="26"/>
      <c r="E542" s="26"/>
      <c r="F542" s="26"/>
      <c r="G542" s="26"/>
      <c r="H542" s="26"/>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row>
    <row r="543" spans="1:33" ht="21" customHeight="1">
      <c r="A543" s="25"/>
      <c r="B543" s="7"/>
      <c r="C543" s="7"/>
      <c r="D543" s="26"/>
      <c r="E543" s="26"/>
      <c r="F543" s="26"/>
      <c r="G543" s="26"/>
      <c r="H543" s="26"/>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row>
    <row r="544" spans="1:33" ht="21" customHeight="1">
      <c r="A544" s="25"/>
      <c r="B544" s="7"/>
      <c r="C544" s="7"/>
      <c r="D544" s="26"/>
      <c r="E544" s="26"/>
      <c r="F544" s="26"/>
      <c r="G544" s="26"/>
      <c r="H544" s="26"/>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row>
    <row r="545" spans="1:33" ht="21" customHeight="1">
      <c r="A545" s="25"/>
      <c r="B545" s="7"/>
      <c r="C545" s="7"/>
      <c r="D545" s="26"/>
      <c r="E545" s="26"/>
      <c r="F545" s="26"/>
      <c r="G545" s="26"/>
      <c r="H545" s="26"/>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row>
    <row r="546" spans="1:33" ht="21" customHeight="1">
      <c r="A546" s="25"/>
      <c r="B546" s="7"/>
      <c r="C546" s="7"/>
      <c r="D546" s="26"/>
      <c r="E546" s="26"/>
      <c r="F546" s="26"/>
      <c r="G546" s="26"/>
      <c r="H546" s="26"/>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row>
    <row r="547" spans="1:33" ht="21" customHeight="1">
      <c r="A547" s="25"/>
      <c r="B547" s="7"/>
      <c r="C547" s="7"/>
      <c r="D547" s="26"/>
      <c r="E547" s="26"/>
      <c r="F547" s="26"/>
      <c r="G547" s="26"/>
      <c r="H547" s="26"/>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row>
    <row r="548" spans="1:33" ht="21" customHeight="1">
      <c r="A548" s="25"/>
      <c r="B548" s="7"/>
      <c r="C548" s="7"/>
      <c r="D548" s="26"/>
      <c r="E548" s="26"/>
      <c r="F548" s="26"/>
      <c r="G548" s="26"/>
      <c r="H548" s="26"/>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row>
    <row r="549" spans="1:33" ht="21" customHeight="1">
      <c r="A549" s="25"/>
      <c r="B549" s="7"/>
      <c r="C549" s="7"/>
      <c r="D549" s="26"/>
      <c r="E549" s="26"/>
      <c r="F549" s="26"/>
      <c r="G549" s="26"/>
      <c r="H549" s="26"/>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row>
    <row r="550" spans="1:33" ht="21" customHeight="1">
      <c r="A550" s="25"/>
      <c r="B550" s="7"/>
      <c r="C550" s="7"/>
      <c r="D550" s="26"/>
      <c r="E550" s="26"/>
      <c r="F550" s="26"/>
      <c r="G550" s="26"/>
      <c r="H550" s="26"/>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row>
    <row r="551" spans="1:33" ht="21" customHeight="1">
      <c r="A551" s="25"/>
      <c r="B551" s="7"/>
      <c r="C551" s="7"/>
      <c r="D551" s="26"/>
      <c r="E551" s="26"/>
      <c r="F551" s="26"/>
      <c r="G551" s="26"/>
      <c r="H551" s="26"/>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row>
    <row r="552" spans="1:33" ht="21" customHeight="1">
      <c r="A552" s="25"/>
      <c r="B552" s="7"/>
      <c r="C552" s="7"/>
      <c r="D552" s="26"/>
      <c r="E552" s="26"/>
      <c r="F552" s="26"/>
      <c r="G552" s="26"/>
      <c r="H552" s="26"/>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row>
    <row r="553" spans="1:33" ht="21" customHeight="1">
      <c r="A553" s="25"/>
      <c r="B553" s="7"/>
      <c r="C553" s="7"/>
      <c r="D553" s="26"/>
      <c r="E553" s="26"/>
      <c r="F553" s="26"/>
      <c r="G553" s="26"/>
      <c r="H553" s="26"/>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row>
    <row r="554" spans="1:33" ht="21" customHeight="1">
      <c r="A554" s="25"/>
      <c r="B554" s="7"/>
      <c r="C554" s="7"/>
      <c r="D554" s="26"/>
      <c r="E554" s="26"/>
      <c r="F554" s="26"/>
      <c r="G554" s="26"/>
      <c r="H554" s="26"/>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row>
    <row r="555" spans="1:33" ht="21" customHeight="1">
      <c r="A555" s="25"/>
      <c r="B555" s="7"/>
      <c r="C555" s="7"/>
      <c r="D555" s="26"/>
      <c r="E555" s="26"/>
      <c r="F555" s="26"/>
      <c r="G555" s="26"/>
      <c r="H555" s="26"/>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row>
    <row r="556" spans="1:33" ht="21" customHeight="1">
      <c r="A556" s="25"/>
      <c r="B556" s="7"/>
      <c r="C556" s="7"/>
      <c r="D556" s="26"/>
      <c r="E556" s="26"/>
      <c r="F556" s="26"/>
      <c r="G556" s="26"/>
      <c r="H556" s="26"/>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row>
    <row r="557" spans="1:33" ht="21" customHeight="1">
      <c r="A557" s="25"/>
      <c r="B557" s="7"/>
      <c r="C557" s="7"/>
      <c r="D557" s="26"/>
      <c r="E557" s="26"/>
      <c r="F557" s="26"/>
      <c r="G557" s="26"/>
      <c r="H557" s="26"/>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row>
    <row r="558" spans="1:33" ht="21" customHeight="1">
      <c r="A558" s="25"/>
      <c r="B558" s="7"/>
      <c r="C558" s="7"/>
      <c r="D558" s="26"/>
      <c r="E558" s="26"/>
      <c r="F558" s="26"/>
      <c r="G558" s="26"/>
      <c r="H558" s="26"/>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row>
    <row r="559" spans="1:33" ht="21" customHeight="1">
      <c r="A559" s="25"/>
      <c r="B559" s="7"/>
      <c r="C559" s="7"/>
      <c r="D559" s="26"/>
      <c r="E559" s="26"/>
      <c r="F559" s="26"/>
      <c r="G559" s="26"/>
      <c r="H559" s="26"/>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row>
    <row r="560" spans="1:33" ht="21" customHeight="1">
      <c r="A560" s="25"/>
      <c r="B560" s="7"/>
      <c r="C560" s="7"/>
      <c r="D560" s="26"/>
      <c r="E560" s="26"/>
      <c r="F560" s="26"/>
      <c r="G560" s="26"/>
      <c r="H560" s="26"/>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row>
    <row r="561" spans="1:33" ht="21" customHeight="1">
      <c r="A561" s="25"/>
      <c r="B561" s="7"/>
      <c r="C561" s="7"/>
      <c r="D561" s="26"/>
      <c r="E561" s="26"/>
      <c r="F561" s="26"/>
      <c r="G561" s="26"/>
      <c r="H561" s="26"/>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row>
    <row r="562" spans="1:33" ht="21" customHeight="1">
      <c r="A562" s="25"/>
      <c r="B562" s="7"/>
      <c r="C562" s="7"/>
      <c r="D562" s="26"/>
      <c r="E562" s="26"/>
      <c r="F562" s="26"/>
      <c r="G562" s="26"/>
      <c r="H562" s="26"/>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row>
    <row r="563" spans="1:33" ht="21" customHeight="1">
      <c r="A563" s="25"/>
      <c r="B563" s="7"/>
      <c r="C563" s="7"/>
      <c r="D563" s="26"/>
      <c r="E563" s="26"/>
      <c r="F563" s="26"/>
      <c r="G563" s="26"/>
      <c r="H563" s="26"/>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row>
    <row r="564" spans="1:33" ht="21" customHeight="1">
      <c r="A564" s="25"/>
      <c r="B564" s="7"/>
      <c r="C564" s="7"/>
      <c r="D564" s="26"/>
      <c r="E564" s="26"/>
      <c r="F564" s="26"/>
      <c r="G564" s="26"/>
      <c r="H564" s="26"/>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row>
    <row r="565" spans="1:33" ht="21" customHeight="1">
      <c r="A565" s="25"/>
      <c r="B565" s="7"/>
      <c r="C565" s="7"/>
      <c r="D565" s="26"/>
      <c r="E565" s="26"/>
      <c r="F565" s="26"/>
      <c r="G565" s="26"/>
      <c r="H565" s="26"/>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row>
    <row r="566" spans="1:33" ht="21" customHeight="1">
      <c r="A566" s="25"/>
      <c r="B566" s="7"/>
      <c r="C566" s="7"/>
      <c r="D566" s="26"/>
      <c r="E566" s="26"/>
      <c r="F566" s="26"/>
      <c r="G566" s="26"/>
      <c r="H566" s="26"/>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row>
    <row r="567" spans="1:33" ht="21" customHeight="1">
      <c r="A567" s="25"/>
      <c r="B567" s="7"/>
      <c r="C567" s="7"/>
      <c r="D567" s="26"/>
      <c r="E567" s="26"/>
      <c r="F567" s="26"/>
      <c r="G567" s="26"/>
      <c r="H567" s="26"/>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row>
    <row r="568" spans="1:33" ht="21" customHeight="1">
      <c r="A568" s="25"/>
      <c r="B568" s="7"/>
      <c r="C568" s="7"/>
      <c r="D568" s="26"/>
      <c r="E568" s="26"/>
      <c r="F568" s="26"/>
      <c r="G568" s="26"/>
      <c r="H568" s="26"/>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row>
    <row r="569" spans="1:33" ht="21" customHeight="1">
      <c r="A569" s="25"/>
      <c r="B569" s="7"/>
      <c r="C569" s="7"/>
      <c r="D569" s="26"/>
      <c r="E569" s="26"/>
      <c r="F569" s="26"/>
      <c r="G569" s="26"/>
      <c r="H569" s="26"/>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row>
    <row r="570" spans="1:33" ht="21" customHeight="1">
      <c r="A570" s="25"/>
      <c r="B570" s="7"/>
      <c r="C570" s="7"/>
      <c r="D570" s="26"/>
      <c r="E570" s="26"/>
      <c r="F570" s="26"/>
      <c r="G570" s="26"/>
      <c r="H570" s="26"/>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row>
    <row r="571" spans="1:33" ht="21" customHeight="1">
      <c r="A571" s="25"/>
      <c r="B571" s="7"/>
      <c r="C571" s="7"/>
      <c r="D571" s="26"/>
      <c r="E571" s="26"/>
      <c r="F571" s="26"/>
      <c r="G571" s="26"/>
      <c r="H571" s="26"/>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row>
    <row r="572" spans="1:33" ht="21" customHeight="1">
      <c r="A572" s="25"/>
      <c r="B572" s="7"/>
      <c r="C572" s="7"/>
      <c r="D572" s="26"/>
      <c r="E572" s="26"/>
      <c r="F572" s="26"/>
      <c r="G572" s="26"/>
      <c r="H572" s="26"/>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row>
    <row r="573" spans="1:33" ht="21" customHeight="1">
      <c r="A573" s="25"/>
      <c r="B573" s="7"/>
      <c r="C573" s="7"/>
      <c r="D573" s="26"/>
      <c r="E573" s="26"/>
      <c r="F573" s="26"/>
      <c r="G573" s="26"/>
      <c r="H573" s="26"/>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row>
    <row r="574" spans="1:33" ht="21" customHeight="1">
      <c r="A574" s="25"/>
      <c r="B574" s="7"/>
      <c r="C574" s="7"/>
      <c r="D574" s="26"/>
      <c r="E574" s="26"/>
      <c r="F574" s="26"/>
      <c r="G574" s="26"/>
      <c r="H574" s="26"/>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row>
    <row r="575" spans="1:33" ht="21" customHeight="1">
      <c r="A575" s="25"/>
      <c r="B575" s="7"/>
      <c r="C575" s="7"/>
      <c r="D575" s="26"/>
      <c r="E575" s="26"/>
      <c r="F575" s="26"/>
      <c r="G575" s="26"/>
      <c r="H575" s="26"/>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row>
    <row r="576" spans="1:33" ht="21" customHeight="1">
      <c r="A576" s="25"/>
      <c r="B576" s="7"/>
      <c r="C576" s="7"/>
      <c r="D576" s="26"/>
      <c r="E576" s="26"/>
      <c r="F576" s="26"/>
      <c r="G576" s="26"/>
      <c r="H576" s="26"/>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row>
    <row r="577" spans="1:33" ht="21" customHeight="1">
      <c r="A577" s="25"/>
      <c r="B577" s="7"/>
      <c r="C577" s="7"/>
      <c r="D577" s="26"/>
      <c r="E577" s="26"/>
      <c r="F577" s="26"/>
      <c r="G577" s="26"/>
      <c r="H577" s="26"/>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row>
    <row r="578" spans="1:33" ht="21" customHeight="1">
      <c r="A578" s="25"/>
      <c r="B578" s="7"/>
      <c r="C578" s="7"/>
      <c r="D578" s="26"/>
      <c r="E578" s="26"/>
      <c r="F578" s="26"/>
      <c r="G578" s="26"/>
      <c r="H578" s="26"/>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row>
    <row r="579" spans="1:33" ht="21" customHeight="1">
      <c r="A579" s="25"/>
      <c r="B579" s="7"/>
      <c r="C579" s="7"/>
      <c r="D579" s="26"/>
      <c r="E579" s="26"/>
      <c r="F579" s="26"/>
      <c r="G579" s="26"/>
      <c r="H579" s="26"/>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row>
    <row r="580" spans="1:33" ht="21" customHeight="1">
      <c r="A580" s="25"/>
      <c r="B580" s="7"/>
      <c r="C580" s="7"/>
      <c r="D580" s="26"/>
      <c r="E580" s="26"/>
      <c r="F580" s="26"/>
      <c r="G580" s="26"/>
      <c r="H580" s="26"/>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row>
    <row r="581" spans="1:33" ht="21" customHeight="1">
      <c r="A581" s="25"/>
      <c r="B581" s="7"/>
      <c r="C581" s="7"/>
      <c r="D581" s="26"/>
      <c r="E581" s="26"/>
      <c r="F581" s="26"/>
      <c r="G581" s="26"/>
      <c r="H581" s="26"/>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row>
    <row r="582" spans="1:33" ht="21" customHeight="1">
      <c r="A582" s="25"/>
      <c r="B582" s="7"/>
      <c r="C582" s="7"/>
      <c r="D582" s="26"/>
      <c r="E582" s="26"/>
      <c r="F582" s="26"/>
      <c r="G582" s="26"/>
      <c r="H582" s="26"/>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row>
    <row r="583" spans="1:33" ht="21" customHeight="1">
      <c r="A583" s="25"/>
      <c r="B583" s="7"/>
      <c r="C583" s="7"/>
      <c r="D583" s="26"/>
      <c r="E583" s="26"/>
      <c r="F583" s="26"/>
      <c r="G583" s="26"/>
      <c r="H583" s="26"/>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row>
    <row r="584" spans="1:33" ht="21" customHeight="1">
      <c r="A584" s="25"/>
      <c r="B584" s="7"/>
      <c r="C584" s="7"/>
      <c r="D584" s="26"/>
      <c r="E584" s="26"/>
      <c r="F584" s="26"/>
      <c r="G584" s="26"/>
      <c r="H584" s="26"/>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row>
    <row r="585" spans="1:33" ht="21" customHeight="1">
      <c r="A585" s="25"/>
      <c r="B585" s="7"/>
      <c r="C585" s="7"/>
      <c r="D585" s="26"/>
      <c r="E585" s="26"/>
      <c r="F585" s="26"/>
      <c r="G585" s="26"/>
      <c r="H585" s="26"/>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row>
    <row r="586" spans="1:33" ht="21" customHeight="1">
      <c r="A586" s="25"/>
      <c r="B586" s="7"/>
      <c r="C586" s="7"/>
      <c r="D586" s="26"/>
      <c r="E586" s="26"/>
      <c r="F586" s="26"/>
      <c r="G586" s="26"/>
      <c r="H586" s="26"/>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row>
    <row r="587" spans="1:33" ht="21" customHeight="1">
      <c r="A587" s="25"/>
      <c r="B587" s="7"/>
      <c r="C587" s="7"/>
      <c r="D587" s="26"/>
      <c r="E587" s="26"/>
      <c r="F587" s="26"/>
      <c r="G587" s="26"/>
      <c r="H587" s="26"/>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row>
    <row r="588" spans="1:33" ht="21" customHeight="1">
      <c r="A588" s="25"/>
      <c r="B588" s="7"/>
      <c r="C588" s="7"/>
      <c r="D588" s="26"/>
      <c r="E588" s="26"/>
      <c r="F588" s="26"/>
      <c r="G588" s="26"/>
      <c r="H588" s="26"/>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row>
    <row r="589" spans="1:33" ht="21" customHeight="1">
      <c r="A589" s="25"/>
      <c r="B589" s="7"/>
      <c r="C589" s="7"/>
      <c r="D589" s="26"/>
      <c r="E589" s="26"/>
      <c r="F589" s="26"/>
      <c r="G589" s="26"/>
      <c r="H589" s="26"/>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row>
    <row r="590" spans="1:33" ht="21" customHeight="1">
      <c r="A590" s="25"/>
      <c r="B590" s="7"/>
      <c r="C590" s="7"/>
      <c r="D590" s="26"/>
      <c r="E590" s="26"/>
      <c r="F590" s="26"/>
      <c r="G590" s="26"/>
      <c r="H590" s="26"/>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row>
    <row r="591" spans="1:33" ht="21" customHeight="1">
      <c r="A591" s="25"/>
      <c r="B591" s="7"/>
      <c r="C591" s="7"/>
      <c r="D591" s="26"/>
      <c r="E591" s="26"/>
      <c r="F591" s="26"/>
      <c r="G591" s="26"/>
      <c r="H591" s="26"/>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row>
    <row r="592" spans="1:33" ht="21" customHeight="1">
      <c r="A592" s="25"/>
      <c r="B592" s="7"/>
      <c r="C592" s="7"/>
      <c r="D592" s="26"/>
      <c r="E592" s="26"/>
      <c r="F592" s="26"/>
      <c r="G592" s="26"/>
      <c r="H592" s="26"/>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row>
    <row r="593" spans="1:33" ht="21" customHeight="1">
      <c r="A593" s="25"/>
      <c r="B593" s="7"/>
      <c r="C593" s="7"/>
      <c r="D593" s="26"/>
      <c r="E593" s="26"/>
      <c r="F593" s="26"/>
      <c r="G593" s="26"/>
      <c r="H593" s="26"/>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row>
    <row r="594" spans="1:33" ht="21" customHeight="1">
      <c r="A594" s="25"/>
      <c r="B594" s="7"/>
      <c r="C594" s="7"/>
      <c r="D594" s="26"/>
      <c r="E594" s="26"/>
      <c r="F594" s="26"/>
      <c r="G594" s="26"/>
      <c r="H594" s="26"/>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row>
    <row r="595" spans="1:33" ht="21" customHeight="1">
      <c r="A595" s="25"/>
      <c r="B595" s="7"/>
      <c r="C595" s="7"/>
      <c r="D595" s="26"/>
      <c r="E595" s="26"/>
      <c r="F595" s="26"/>
      <c r="G595" s="26"/>
      <c r="H595" s="26"/>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row>
    <row r="596" spans="1:33" ht="21" customHeight="1">
      <c r="A596" s="25"/>
      <c r="B596" s="7"/>
      <c r="C596" s="7"/>
      <c r="D596" s="26"/>
      <c r="E596" s="26"/>
      <c r="F596" s="26"/>
      <c r="G596" s="26"/>
      <c r="H596" s="26"/>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row>
    <row r="597" spans="1:33" ht="21" customHeight="1">
      <c r="A597" s="25"/>
      <c r="B597" s="7"/>
      <c r="C597" s="7"/>
      <c r="D597" s="26"/>
      <c r="E597" s="26"/>
      <c r="F597" s="26"/>
      <c r="G597" s="26"/>
      <c r="H597" s="26"/>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row>
    <row r="598" spans="1:33" ht="21" customHeight="1">
      <c r="A598" s="25"/>
      <c r="B598" s="7"/>
      <c r="C598" s="7"/>
      <c r="D598" s="26"/>
      <c r="E598" s="26"/>
      <c r="F598" s="26"/>
      <c r="G598" s="26"/>
      <c r="H598" s="26"/>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row>
    <row r="599" spans="1:33" ht="21" customHeight="1">
      <c r="A599" s="25"/>
      <c r="B599" s="7"/>
      <c r="C599" s="7"/>
      <c r="D599" s="26"/>
      <c r="E599" s="26"/>
      <c r="F599" s="26"/>
      <c r="G599" s="26"/>
      <c r="H599" s="26"/>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row>
    <row r="600" spans="1:33" ht="21" customHeight="1">
      <c r="A600" s="25"/>
      <c r="B600" s="7"/>
      <c r="C600" s="7"/>
      <c r="D600" s="26"/>
      <c r="E600" s="26"/>
      <c r="F600" s="26"/>
      <c r="G600" s="26"/>
      <c r="H600" s="26"/>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row>
    <row r="601" spans="1:33" ht="21" customHeight="1">
      <c r="A601" s="25"/>
      <c r="B601" s="7"/>
      <c r="C601" s="7"/>
      <c r="D601" s="26"/>
      <c r="E601" s="26"/>
      <c r="F601" s="26"/>
      <c r="G601" s="26"/>
      <c r="H601" s="26"/>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row>
    <row r="602" spans="1:33" ht="21" customHeight="1">
      <c r="A602" s="25"/>
      <c r="B602" s="7"/>
      <c r="C602" s="7"/>
      <c r="D602" s="26"/>
      <c r="E602" s="26"/>
      <c r="F602" s="26"/>
      <c r="G602" s="26"/>
      <c r="H602" s="26"/>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row>
    <row r="603" spans="1:33" ht="21" customHeight="1">
      <c r="A603" s="25"/>
      <c r="B603" s="7"/>
      <c r="C603" s="7"/>
      <c r="D603" s="26"/>
      <c r="E603" s="26"/>
      <c r="F603" s="26"/>
      <c r="G603" s="26"/>
      <c r="H603" s="26"/>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row>
    <row r="604" spans="1:33" ht="21" customHeight="1">
      <c r="A604" s="25"/>
      <c r="B604" s="7"/>
      <c r="C604" s="7"/>
      <c r="D604" s="26"/>
      <c r="E604" s="26"/>
      <c r="F604" s="26"/>
      <c r="G604" s="26"/>
      <c r="H604" s="26"/>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row>
    <row r="605" spans="1:33" ht="21" customHeight="1">
      <c r="A605" s="25"/>
      <c r="B605" s="7"/>
      <c r="C605" s="7"/>
      <c r="D605" s="26"/>
      <c r="E605" s="26"/>
      <c r="F605" s="26"/>
      <c r="G605" s="26"/>
      <c r="H605" s="26"/>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row>
    <row r="606" spans="1:33" ht="21" customHeight="1">
      <c r="A606" s="25"/>
      <c r="B606" s="7"/>
      <c r="C606" s="7"/>
      <c r="D606" s="26"/>
      <c r="E606" s="26"/>
      <c r="F606" s="26"/>
      <c r="G606" s="26"/>
      <c r="H606" s="26"/>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row>
    <row r="607" spans="1:33" ht="21" customHeight="1">
      <c r="A607" s="25"/>
      <c r="B607" s="7"/>
      <c r="C607" s="7"/>
      <c r="D607" s="26"/>
      <c r="E607" s="26"/>
      <c r="F607" s="26"/>
      <c r="G607" s="26"/>
      <c r="H607" s="26"/>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row>
    <row r="608" spans="1:33" ht="21" customHeight="1">
      <c r="A608" s="25"/>
      <c r="B608" s="7"/>
      <c r="C608" s="7"/>
      <c r="D608" s="26"/>
      <c r="E608" s="26"/>
      <c r="F608" s="26"/>
      <c r="G608" s="26"/>
      <c r="H608" s="26"/>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row>
    <row r="609" spans="1:33" ht="21" customHeight="1">
      <c r="A609" s="25"/>
      <c r="B609" s="7"/>
      <c r="C609" s="7"/>
      <c r="D609" s="26"/>
      <c r="E609" s="26"/>
      <c r="F609" s="26"/>
      <c r="G609" s="26"/>
      <c r="H609" s="26"/>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row>
    <row r="610" spans="1:33" ht="21" customHeight="1">
      <c r="A610" s="25"/>
      <c r="B610" s="7"/>
      <c r="C610" s="7"/>
      <c r="D610" s="26"/>
      <c r="E610" s="26"/>
      <c r="F610" s="26"/>
      <c r="G610" s="26"/>
      <c r="H610" s="26"/>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row>
    <row r="611" spans="1:33" ht="21" customHeight="1">
      <c r="A611" s="25"/>
      <c r="B611" s="7"/>
      <c r="C611" s="7"/>
      <c r="D611" s="26"/>
      <c r="E611" s="26"/>
      <c r="F611" s="26"/>
      <c r="G611" s="26"/>
      <c r="H611" s="26"/>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row>
    <row r="612" spans="1:33" ht="21" customHeight="1">
      <c r="A612" s="25"/>
      <c r="B612" s="7"/>
      <c r="C612" s="7"/>
      <c r="D612" s="26"/>
      <c r="E612" s="26"/>
      <c r="F612" s="26"/>
      <c r="G612" s="26"/>
      <c r="H612" s="26"/>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row>
    <row r="613" spans="1:33" ht="21" customHeight="1">
      <c r="A613" s="25"/>
      <c r="B613" s="7"/>
      <c r="C613" s="7"/>
      <c r="D613" s="26"/>
      <c r="E613" s="26"/>
      <c r="F613" s="26"/>
      <c r="G613" s="26"/>
      <c r="H613" s="26"/>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row>
    <row r="614" spans="1:33" ht="21" customHeight="1">
      <c r="A614" s="25"/>
      <c r="B614" s="7"/>
      <c r="C614" s="7"/>
      <c r="D614" s="26"/>
      <c r="E614" s="26"/>
      <c r="F614" s="26"/>
      <c r="G614" s="26"/>
      <c r="H614" s="26"/>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row>
    <row r="615" spans="1:33" ht="21" customHeight="1">
      <c r="A615" s="25"/>
      <c r="B615" s="7"/>
      <c r="C615" s="7"/>
      <c r="D615" s="26"/>
      <c r="E615" s="26"/>
      <c r="F615" s="26"/>
      <c r="G615" s="26"/>
      <c r="H615" s="26"/>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row>
    <row r="616" spans="1:33" ht="21" customHeight="1">
      <c r="A616" s="25"/>
      <c r="B616" s="7"/>
      <c r="C616" s="7"/>
      <c r="D616" s="26"/>
      <c r="E616" s="26"/>
      <c r="F616" s="26"/>
      <c r="G616" s="26"/>
      <c r="H616" s="26"/>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row>
    <row r="617" spans="1:33" ht="21" customHeight="1">
      <c r="A617" s="25"/>
      <c r="B617" s="7"/>
      <c r="C617" s="7"/>
      <c r="D617" s="26"/>
      <c r="E617" s="26"/>
      <c r="F617" s="26"/>
      <c r="G617" s="26"/>
      <c r="H617" s="26"/>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row>
    <row r="618" spans="1:33" ht="21" customHeight="1">
      <c r="A618" s="25"/>
      <c r="B618" s="7"/>
      <c r="C618" s="7"/>
      <c r="D618" s="26"/>
      <c r="E618" s="26"/>
      <c r="F618" s="26"/>
      <c r="G618" s="26"/>
      <c r="H618" s="26"/>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row>
    <row r="619" spans="1:33" ht="21" customHeight="1">
      <c r="A619" s="25"/>
      <c r="B619" s="7"/>
      <c r="C619" s="7"/>
      <c r="D619" s="26"/>
      <c r="E619" s="26"/>
      <c r="F619" s="26"/>
      <c r="G619" s="26"/>
      <c r="H619" s="26"/>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row>
    <row r="620" spans="1:33" ht="21" customHeight="1">
      <c r="A620" s="25"/>
      <c r="B620" s="7"/>
      <c r="C620" s="7"/>
      <c r="D620" s="26"/>
      <c r="E620" s="26"/>
      <c r="F620" s="26"/>
      <c r="G620" s="26"/>
      <c r="H620" s="26"/>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row>
    <row r="621" spans="1:33" ht="21" customHeight="1">
      <c r="A621" s="25"/>
      <c r="B621" s="7"/>
      <c r="C621" s="7"/>
      <c r="D621" s="26"/>
      <c r="E621" s="26"/>
      <c r="F621" s="26"/>
      <c r="G621" s="26"/>
      <c r="H621" s="26"/>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row>
    <row r="622" spans="1:33" ht="21" customHeight="1">
      <c r="A622" s="25"/>
      <c r="B622" s="7"/>
      <c r="C622" s="7"/>
      <c r="D622" s="26"/>
      <c r="E622" s="26"/>
      <c r="F622" s="26"/>
      <c r="G622" s="26"/>
      <c r="H622" s="26"/>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row>
    <row r="623" spans="1:33" ht="21" customHeight="1">
      <c r="A623" s="25"/>
      <c r="B623" s="7"/>
      <c r="C623" s="7"/>
      <c r="D623" s="26"/>
      <c r="E623" s="26"/>
      <c r="F623" s="26"/>
      <c r="G623" s="26"/>
      <c r="H623" s="26"/>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row>
    <row r="624" spans="1:33" ht="21" customHeight="1">
      <c r="A624" s="25"/>
      <c r="B624" s="7"/>
      <c r="C624" s="7"/>
      <c r="D624" s="26"/>
      <c r="E624" s="26"/>
      <c r="F624" s="26"/>
      <c r="G624" s="26"/>
      <c r="H624" s="26"/>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row>
    <row r="625" spans="1:33" ht="21" customHeight="1">
      <c r="A625" s="25"/>
      <c r="B625" s="7"/>
      <c r="C625" s="7"/>
      <c r="D625" s="26"/>
      <c r="E625" s="26"/>
      <c r="F625" s="26"/>
      <c r="G625" s="26"/>
      <c r="H625" s="26"/>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row>
    <row r="626" spans="1:33" ht="21" customHeight="1">
      <c r="A626" s="25"/>
      <c r="B626" s="7"/>
      <c r="C626" s="7"/>
      <c r="D626" s="26"/>
      <c r="E626" s="26"/>
      <c r="F626" s="26"/>
      <c r="G626" s="26"/>
      <c r="H626" s="26"/>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row>
    <row r="627" spans="1:33" ht="21" customHeight="1">
      <c r="A627" s="25"/>
      <c r="B627" s="7"/>
      <c r="C627" s="7"/>
      <c r="D627" s="26"/>
      <c r="E627" s="26"/>
      <c r="F627" s="26"/>
      <c r="G627" s="26"/>
      <c r="H627" s="26"/>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row>
    <row r="628" spans="1:33" ht="21" customHeight="1">
      <c r="A628" s="25"/>
      <c r="B628" s="7"/>
      <c r="C628" s="7"/>
      <c r="D628" s="26"/>
      <c r="E628" s="26"/>
      <c r="F628" s="26"/>
      <c r="G628" s="26"/>
      <c r="H628" s="26"/>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row>
    <row r="629" spans="1:33" ht="21" customHeight="1">
      <c r="A629" s="25"/>
      <c r="B629" s="7"/>
      <c r="C629" s="7"/>
      <c r="D629" s="26"/>
      <c r="E629" s="26"/>
      <c r="F629" s="26"/>
      <c r="G629" s="26"/>
      <c r="H629" s="26"/>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row>
    <row r="630" spans="1:33" ht="21" customHeight="1">
      <c r="A630" s="25"/>
      <c r="B630" s="7"/>
      <c r="C630" s="7"/>
      <c r="D630" s="26"/>
      <c r="E630" s="26"/>
      <c r="F630" s="26"/>
      <c r="G630" s="26"/>
      <c r="H630" s="26"/>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row>
    <row r="631" spans="1:33" ht="21" customHeight="1">
      <c r="A631" s="25"/>
      <c r="B631" s="7"/>
      <c r="C631" s="7"/>
      <c r="D631" s="26"/>
      <c r="E631" s="26"/>
      <c r="F631" s="26"/>
      <c r="G631" s="26"/>
      <c r="H631" s="26"/>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row>
    <row r="632" spans="1:33" ht="21" customHeight="1">
      <c r="A632" s="25"/>
      <c r="B632" s="7"/>
      <c r="C632" s="7"/>
      <c r="D632" s="26"/>
      <c r="E632" s="26"/>
      <c r="F632" s="26"/>
      <c r="G632" s="26"/>
      <c r="H632" s="26"/>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row>
    <row r="633" spans="1:33" ht="21" customHeight="1">
      <c r="A633" s="25"/>
      <c r="B633" s="7"/>
      <c r="C633" s="7"/>
      <c r="D633" s="26"/>
      <c r="E633" s="26"/>
      <c r="F633" s="26"/>
      <c r="G633" s="26"/>
      <c r="H633" s="26"/>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row>
    <row r="634" spans="1:33" ht="21" customHeight="1">
      <c r="A634" s="25"/>
      <c r="B634" s="7"/>
      <c r="C634" s="7"/>
      <c r="D634" s="26"/>
      <c r="E634" s="26"/>
      <c r="F634" s="26"/>
      <c r="G634" s="26"/>
      <c r="H634" s="26"/>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row>
    <row r="635" spans="1:33" ht="21" customHeight="1">
      <c r="A635" s="25"/>
      <c r="B635" s="7"/>
      <c r="C635" s="7"/>
      <c r="D635" s="26"/>
      <c r="E635" s="26"/>
      <c r="F635" s="26"/>
      <c r="G635" s="26"/>
      <c r="H635" s="26"/>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row>
    <row r="636" spans="1:33" ht="21" customHeight="1">
      <c r="A636" s="25"/>
      <c r="B636" s="7"/>
      <c r="C636" s="7"/>
      <c r="D636" s="26"/>
      <c r="E636" s="26"/>
      <c r="F636" s="26"/>
      <c r="G636" s="26"/>
      <c r="H636" s="26"/>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row>
    <row r="637" spans="1:33" ht="21" customHeight="1">
      <c r="A637" s="25"/>
      <c r="B637" s="7"/>
      <c r="C637" s="7"/>
      <c r="D637" s="26"/>
      <c r="E637" s="26"/>
      <c r="F637" s="26"/>
      <c r="G637" s="26"/>
      <c r="H637" s="26"/>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row>
    <row r="638" spans="1:33" ht="21" customHeight="1">
      <c r="A638" s="25"/>
      <c r="B638" s="7"/>
      <c r="C638" s="7"/>
      <c r="D638" s="26"/>
      <c r="E638" s="26"/>
      <c r="F638" s="26"/>
      <c r="G638" s="26"/>
      <c r="H638" s="26"/>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row>
    <row r="639" spans="1:33" ht="21" customHeight="1">
      <c r="A639" s="25"/>
      <c r="B639" s="7"/>
      <c r="C639" s="7"/>
      <c r="D639" s="26"/>
      <c r="E639" s="26"/>
      <c r="F639" s="26"/>
      <c r="G639" s="26"/>
      <c r="H639" s="26"/>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row>
    <row r="640" spans="1:33" ht="21" customHeight="1">
      <c r="A640" s="25"/>
      <c r="B640" s="7"/>
      <c r="C640" s="7"/>
      <c r="D640" s="26"/>
      <c r="E640" s="26"/>
      <c r="F640" s="26"/>
      <c r="G640" s="26"/>
      <c r="H640" s="26"/>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row>
    <row r="641" spans="1:33" ht="21" customHeight="1">
      <c r="A641" s="25"/>
      <c r="B641" s="7"/>
      <c r="C641" s="7"/>
      <c r="D641" s="26"/>
      <c r="E641" s="26"/>
      <c r="F641" s="26"/>
      <c r="G641" s="26"/>
      <c r="H641" s="26"/>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row>
    <row r="642" spans="1:33" ht="21" customHeight="1">
      <c r="A642" s="25"/>
      <c r="B642" s="7"/>
      <c r="C642" s="7"/>
      <c r="D642" s="26"/>
      <c r="E642" s="26"/>
      <c r="F642" s="26"/>
      <c r="G642" s="26"/>
      <c r="H642" s="26"/>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row>
    <row r="643" spans="1:33" ht="21" customHeight="1">
      <c r="A643" s="25"/>
      <c r="B643" s="7"/>
      <c r="C643" s="7"/>
      <c r="D643" s="26"/>
      <c r="E643" s="26"/>
      <c r="F643" s="26"/>
      <c r="G643" s="26"/>
      <c r="H643" s="26"/>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row>
    <row r="644" spans="1:33" ht="21" customHeight="1">
      <c r="A644" s="25"/>
      <c r="B644" s="7"/>
      <c r="C644" s="7"/>
      <c r="D644" s="26"/>
      <c r="E644" s="26"/>
      <c r="F644" s="26"/>
      <c r="G644" s="26"/>
      <c r="H644" s="26"/>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row>
    <row r="645" spans="1:33" ht="21" customHeight="1">
      <c r="A645" s="25"/>
      <c r="B645" s="7"/>
      <c r="C645" s="7"/>
      <c r="D645" s="26"/>
      <c r="E645" s="26"/>
      <c r="F645" s="26"/>
      <c r="G645" s="26"/>
      <c r="H645" s="26"/>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row>
    <row r="646" spans="1:33" ht="21" customHeight="1">
      <c r="A646" s="25"/>
      <c r="B646" s="7"/>
      <c r="C646" s="7"/>
      <c r="D646" s="26"/>
      <c r="E646" s="26"/>
      <c r="F646" s="26"/>
      <c r="G646" s="26"/>
      <c r="H646" s="26"/>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row>
    <row r="647" spans="1:33" ht="21" customHeight="1">
      <c r="A647" s="25"/>
      <c r="B647" s="7"/>
      <c r="C647" s="7"/>
      <c r="D647" s="26"/>
      <c r="E647" s="26"/>
      <c r="F647" s="26"/>
      <c r="G647" s="26"/>
      <c r="H647" s="26"/>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row>
    <row r="648" spans="1:33" ht="21" customHeight="1">
      <c r="A648" s="25"/>
      <c r="B648" s="7"/>
      <c r="C648" s="7"/>
      <c r="D648" s="26"/>
      <c r="E648" s="26"/>
      <c r="F648" s="26"/>
      <c r="G648" s="26"/>
      <c r="H648" s="26"/>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row>
    <row r="649" spans="1:33" ht="21" customHeight="1">
      <c r="A649" s="25"/>
      <c r="B649" s="7"/>
      <c r="C649" s="7"/>
      <c r="D649" s="26"/>
      <c r="E649" s="26"/>
      <c r="F649" s="26"/>
      <c r="G649" s="26"/>
      <c r="H649" s="26"/>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row>
    <row r="650" spans="1:33" ht="21" customHeight="1">
      <c r="A650" s="25"/>
      <c r="B650" s="7"/>
      <c r="C650" s="7"/>
      <c r="D650" s="26"/>
      <c r="E650" s="26"/>
      <c r="F650" s="26"/>
      <c r="G650" s="26"/>
      <c r="H650" s="26"/>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row>
    <row r="651" spans="1:33" ht="21" customHeight="1">
      <c r="A651" s="25"/>
      <c r="B651" s="7"/>
      <c r="C651" s="7"/>
      <c r="D651" s="26"/>
      <c r="E651" s="26"/>
      <c r="F651" s="26"/>
      <c r="G651" s="26"/>
      <c r="H651" s="26"/>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row>
    <row r="652" spans="1:33" ht="21" customHeight="1">
      <c r="A652" s="25"/>
      <c r="B652" s="7"/>
      <c r="C652" s="7"/>
      <c r="D652" s="26"/>
      <c r="E652" s="26"/>
      <c r="F652" s="26"/>
      <c r="G652" s="26"/>
      <c r="H652" s="26"/>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row>
    <row r="653" spans="1:33" ht="21" customHeight="1">
      <c r="A653" s="25"/>
      <c r="B653" s="7"/>
      <c r="C653" s="7"/>
      <c r="D653" s="26"/>
      <c r="E653" s="26"/>
      <c r="F653" s="26"/>
      <c r="G653" s="26"/>
      <c r="H653" s="26"/>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row>
    <row r="654" spans="1:33" ht="21" customHeight="1">
      <c r="A654" s="25"/>
      <c r="B654" s="7"/>
      <c r="C654" s="7"/>
      <c r="D654" s="26"/>
      <c r="E654" s="26"/>
      <c r="F654" s="26"/>
      <c r="G654" s="26"/>
      <c r="H654" s="26"/>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row>
    <row r="655" spans="1:33" ht="21" customHeight="1">
      <c r="A655" s="25"/>
      <c r="B655" s="7"/>
      <c r="C655" s="7"/>
      <c r="D655" s="26"/>
      <c r="E655" s="26"/>
      <c r="F655" s="26"/>
      <c r="G655" s="26"/>
      <c r="H655" s="26"/>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row>
    <row r="656" spans="1:33" ht="21" customHeight="1">
      <c r="A656" s="25"/>
      <c r="B656" s="7"/>
      <c r="C656" s="7"/>
      <c r="D656" s="26"/>
      <c r="E656" s="26"/>
      <c r="F656" s="26"/>
      <c r="G656" s="26"/>
      <c r="H656" s="26"/>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row>
    <row r="657" spans="1:33" ht="21" customHeight="1">
      <c r="A657" s="25"/>
      <c r="B657" s="7"/>
      <c r="C657" s="7"/>
      <c r="D657" s="26"/>
      <c r="E657" s="26"/>
      <c r="F657" s="26"/>
      <c r="G657" s="26"/>
      <c r="H657" s="26"/>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row>
    <row r="658" spans="1:33" ht="21" customHeight="1">
      <c r="A658" s="25"/>
      <c r="B658" s="7"/>
      <c r="C658" s="7"/>
      <c r="D658" s="26"/>
      <c r="E658" s="26"/>
      <c r="F658" s="26"/>
      <c r="G658" s="26"/>
      <c r="H658" s="26"/>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row>
    <row r="659" spans="1:33" ht="21" customHeight="1">
      <c r="A659" s="25"/>
      <c r="B659" s="7"/>
      <c r="C659" s="7"/>
      <c r="D659" s="26"/>
      <c r="E659" s="26"/>
      <c r="F659" s="26"/>
      <c r="G659" s="26"/>
      <c r="H659" s="26"/>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row>
    <row r="660" spans="1:33" ht="21" customHeight="1">
      <c r="A660" s="25"/>
      <c r="B660" s="7"/>
      <c r="C660" s="7"/>
      <c r="D660" s="26"/>
      <c r="E660" s="26"/>
      <c r="F660" s="26"/>
      <c r="G660" s="26"/>
      <c r="H660" s="26"/>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row>
    <row r="661" spans="1:33" ht="21" customHeight="1">
      <c r="A661" s="25"/>
      <c r="B661" s="7"/>
      <c r="C661" s="7"/>
      <c r="D661" s="26"/>
      <c r="E661" s="26"/>
      <c r="F661" s="26"/>
      <c r="G661" s="26"/>
      <c r="H661" s="26"/>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row>
    <row r="662" spans="1:33" ht="21" customHeight="1">
      <c r="A662" s="25"/>
      <c r="B662" s="7"/>
      <c r="C662" s="7"/>
      <c r="D662" s="26"/>
      <c r="E662" s="26"/>
      <c r="F662" s="26"/>
      <c r="G662" s="26"/>
      <c r="H662" s="26"/>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row>
    <row r="663" spans="1:33" ht="21" customHeight="1">
      <c r="A663" s="25"/>
      <c r="B663" s="7"/>
      <c r="C663" s="7"/>
      <c r="D663" s="26"/>
      <c r="E663" s="26"/>
      <c r="F663" s="26"/>
      <c r="G663" s="26"/>
      <c r="H663" s="26"/>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row>
    <row r="664" spans="1:33" ht="21" customHeight="1">
      <c r="A664" s="25"/>
      <c r="B664" s="7"/>
      <c r="C664" s="7"/>
      <c r="D664" s="26"/>
      <c r="E664" s="26"/>
      <c r="F664" s="26"/>
      <c r="G664" s="26"/>
      <c r="H664" s="26"/>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row>
    <row r="665" spans="1:33" ht="21" customHeight="1">
      <c r="A665" s="25"/>
      <c r="B665" s="7"/>
      <c r="C665" s="7"/>
      <c r="D665" s="26"/>
      <c r="E665" s="26"/>
      <c r="F665" s="26"/>
      <c r="G665" s="26"/>
      <c r="H665" s="26"/>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row>
    <row r="666" spans="1:33" ht="21" customHeight="1">
      <c r="A666" s="25"/>
      <c r="B666" s="7"/>
      <c r="C666" s="7"/>
      <c r="D666" s="26"/>
      <c r="E666" s="26"/>
      <c r="F666" s="26"/>
      <c r="G666" s="26"/>
      <c r="H666" s="26"/>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row>
    <row r="667" spans="1:33" ht="21" customHeight="1">
      <c r="A667" s="25"/>
      <c r="B667" s="7"/>
      <c r="C667" s="7"/>
      <c r="D667" s="26"/>
      <c r="E667" s="26"/>
      <c r="F667" s="26"/>
      <c r="G667" s="26"/>
      <c r="H667" s="26"/>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row>
    <row r="668" spans="1:33" ht="21" customHeight="1">
      <c r="A668" s="25"/>
      <c r="B668" s="7"/>
      <c r="C668" s="7"/>
      <c r="D668" s="26"/>
      <c r="E668" s="26"/>
      <c r="F668" s="26"/>
      <c r="G668" s="26"/>
      <c r="H668" s="26"/>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row>
    <row r="669" spans="1:33" ht="21" customHeight="1">
      <c r="A669" s="25"/>
      <c r="B669" s="7"/>
      <c r="C669" s="7"/>
      <c r="D669" s="26"/>
      <c r="E669" s="26"/>
      <c r="F669" s="26"/>
      <c r="G669" s="26"/>
      <c r="H669" s="26"/>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row>
    <row r="670" spans="1:33" ht="21" customHeight="1">
      <c r="A670" s="25"/>
      <c r="B670" s="7"/>
      <c r="C670" s="7"/>
      <c r="D670" s="26"/>
      <c r="E670" s="26"/>
      <c r="F670" s="26"/>
      <c r="G670" s="26"/>
      <c r="H670" s="26"/>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row>
    <row r="671" spans="1:33" ht="21" customHeight="1">
      <c r="A671" s="25"/>
      <c r="B671" s="7"/>
      <c r="C671" s="7"/>
      <c r="D671" s="26"/>
      <c r="E671" s="26"/>
      <c r="F671" s="26"/>
      <c r="G671" s="26"/>
      <c r="H671" s="26"/>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row>
    <row r="672" spans="1:33" ht="21" customHeight="1">
      <c r="A672" s="25"/>
      <c r="B672" s="7"/>
      <c r="C672" s="7"/>
      <c r="D672" s="26"/>
      <c r="E672" s="26"/>
      <c r="F672" s="26"/>
      <c r="G672" s="26"/>
      <c r="H672" s="26"/>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row>
    <row r="673" spans="1:33" ht="21" customHeight="1">
      <c r="A673" s="25"/>
      <c r="B673" s="7"/>
      <c r="C673" s="7"/>
      <c r="D673" s="26"/>
      <c r="E673" s="26"/>
      <c r="F673" s="26"/>
      <c r="G673" s="26"/>
      <c r="H673" s="26"/>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row>
    <row r="674" spans="1:33" ht="21" customHeight="1">
      <c r="A674" s="25"/>
      <c r="B674" s="7"/>
      <c r="C674" s="7"/>
      <c r="D674" s="26"/>
      <c r="E674" s="26"/>
      <c r="F674" s="26"/>
      <c r="G674" s="26"/>
      <c r="H674" s="26"/>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row>
    <row r="675" spans="1:33" ht="21" customHeight="1">
      <c r="A675" s="25"/>
      <c r="B675" s="7"/>
      <c r="C675" s="7"/>
      <c r="D675" s="26"/>
      <c r="E675" s="26"/>
      <c r="F675" s="26"/>
      <c r="G675" s="26"/>
      <c r="H675" s="26"/>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row>
    <row r="676" spans="1:33" ht="21" customHeight="1">
      <c r="A676" s="25"/>
      <c r="B676" s="7"/>
      <c r="C676" s="7"/>
      <c r="D676" s="26"/>
      <c r="E676" s="26"/>
      <c r="F676" s="26"/>
      <c r="G676" s="26"/>
      <c r="H676" s="26"/>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row>
    <row r="677" spans="1:33" ht="21" customHeight="1">
      <c r="A677" s="25"/>
      <c r="B677" s="7"/>
      <c r="C677" s="7"/>
      <c r="D677" s="26"/>
      <c r="E677" s="26"/>
      <c r="F677" s="26"/>
      <c r="G677" s="26"/>
      <c r="H677" s="26"/>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row>
    <row r="678" spans="1:33" ht="21" customHeight="1">
      <c r="A678" s="25"/>
      <c r="B678" s="7"/>
      <c r="C678" s="7"/>
      <c r="D678" s="26"/>
      <c r="E678" s="26"/>
      <c r="F678" s="26"/>
      <c r="G678" s="26"/>
      <c r="H678" s="26"/>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row>
    <row r="679" spans="1:33" ht="21" customHeight="1">
      <c r="A679" s="25"/>
      <c r="B679" s="7"/>
      <c r="C679" s="7"/>
      <c r="D679" s="26"/>
      <c r="E679" s="26"/>
      <c r="F679" s="26"/>
      <c r="G679" s="26"/>
      <c r="H679" s="26"/>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row>
    <row r="680" spans="1:33" ht="21" customHeight="1">
      <c r="A680" s="25"/>
      <c r="B680" s="7"/>
      <c r="C680" s="7"/>
      <c r="D680" s="26"/>
      <c r="E680" s="26"/>
      <c r="F680" s="26"/>
      <c r="G680" s="26"/>
      <c r="H680" s="26"/>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row>
    <row r="681" spans="1:33" ht="21" customHeight="1">
      <c r="A681" s="25"/>
      <c r="B681" s="7"/>
      <c r="C681" s="7"/>
      <c r="D681" s="26"/>
      <c r="E681" s="26"/>
      <c r="F681" s="26"/>
      <c r="G681" s="26"/>
      <c r="H681" s="26"/>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row>
    <row r="682" spans="1:33" ht="21" customHeight="1">
      <c r="A682" s="25"/>
      <c r="B682" s="7"/>
      <c r="C682" s="7"/>
      <c r="D682" s="26"/>
      <c r="E682" s="26"/>
      <c r="F682" s="26"/>
      <c r="G682" s="26"/>
      <c r="H682" s="26"/>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row>
    <row r="683" spans="1:33" ht="21" customHeight="1">
      <c r="A683" s="25"/>
      <c r="B683" s="7"/>
      <c r="C683" s="7"/>
      <c r="D683" s="26"/>
      <c r="E683" s="26"/>
      <c r="F683" s="26"/>
      <c r="G683" s="26"/>
      <c r="H683" s="26"/>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row>
    <row r="684" spans="1:33" ht="21" customHeight="1">
      <c r="A684" s="25"/>
      <c r="B684" s="7"/>
      <c r="C684" s="7"/>
      <c r="D684" s="26"/>
      <c r="E684" s="26"/>
      <c r="F684" s="26"/>
      <c r="G684" s="26"/>
      <c r="H684" s="26"/>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row>
    <row r="685" spans="1:33" ht="21" customHeight="1">
      <c r="A685" s="25"/>
      <c r="B685" s="7"/>
      <c r="C685" s="7"/>
      <c r="D685" s="26"/>
      <c r="E685" s="26"/>
      <c r="F685" s="26"/>
      <c r="G685" s="26"/>
      <c r="H685" s="26"/>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row>
    <row r="686" spans="1:33" ht="21" customHeight="1">
      <c r="A686" s="25"/>
      <c r="B686" s="7"/>
      <c r="C686" s="7"/>
      <c r="D686" s="26"/>
      <c r="E686" s="26"/>
      <c r="F686" s="26"/>
      <c r="G686" s="26"/>
      <c r="H686" s="26"/>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row>
    <row r="687" spans="1:33" ht="21" customHeight="1">
      <c r="A687" s="25"/>
      <c r="B687" s="7"/>
      <c r="C687" s="7"/>
      <c r="D687" s="26"/>
      <c r="E687" s="26"/>
      <c r="F687" s="26"/>
      <c r="G687" s="26"/>
      <c r="H687" s="26"/>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row>
    <row r="688" spans="1:33" ht="21" customHeight="1">
      <c r="A688" s="25"/>
      <c r="B688" s="7"/>
      <c r="C688" s="7"/>
      <c r="D688" s="26"/>
      <c r="E688" s="26"/>
      <c r="F688" s="26"/>
      <c r="G688" s="26"/>
      <c r="H688" s="26"/>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row>
    <row r="689" spans="1:33" ht="21" customHeight="1">
      <c r="A689" s="25"/>
      <c r="B689" s="7"/>
      <c r="C689" s="7"/>
      <c r="D689" s="26"/>
      <c r="E689" s="26"/>
      <c r="F689" s="26"/>
      <c r="G689" s="26"/>
      <c r="H689" s="26"/>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row>
    <row r="690" spans="1:33" ht="21" customHeight="1">
      <c r="A690" s="25"/>
      <c r="B690" s="7"/>
      <c r="C690" s="7"/>
      <c r="D690" s="26"/>
      <c r="E690" s="26"/>
      <c r="F690" s="26"/>
      <c r="G690" s="26"/>
      <c r="H690" s="26"/>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row>
    <row r="691" spans="1:33" ht="21" customHeight="1">
      <c r="A691" s="25"/>
      <c r="B691" s="7"/>
      <c r="C691" s="7"/>
      <c r="D691" s="26"/>
      <c r="E691" s="26"/>
      <c r="F691" s="26"/>
      <c r="G691" s="26"/>
      <c r="H691" s="26"/>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row>
    <row r="692" spans="1:33" ht="21" customHeight="1">
      <c r="A692" s="25"/>
      <c r="B692" s="7"/>
      <c r="C692" s="7"/>
      <c r="D692" s="26"/>
      <c r="E692" s="26"/>
      <c r="F692" s="26"/>
      <c r="G692" s="26"/>
      <c r="H692" s="26"/>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row>
    <row r="693" spans="1:33" ht="21" customHeight="1">
      <c r="A693" s="25"/>
      <c r="B693" s="7"/>
      <c r="C693" s="7"/>
      <c r="D693" s="26"/>
      <c r="E693" s="26"/>
      <c r="F693" s="26"/>
      <c r="G693" s="26"/>
      <c r="H693" s="26"/>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row>
    <row r="694" spans="1:33" ht="21" customHeight="1">
      <c r="A694" s="25"/>
      <c r="B694" s="7"/>
      <c r="C694" s="7"/>
      <c r="D694" s="26"/>
      <c r="E694" s="26"/>
      <c r="F694" s="26"/>
      <c r="G694" s="26"/>
      <c r="H694" s="26"/>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row>
    <row r="695" spans="1:33" ht="21" customHeight="1">
      <c r="A695" s="25"/>
      <c r="B695" s="7"/>
      <c r="C695" s="7"/>
      <c r="D695" s="26"/>
      <c r="E695" s="26"/>
      <c r="F695" s="26"/>
      <c r="G695" s="26"/>
      <c r="H695" s="26"/>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row>
    <row r="696" spans="1:33" ht="21" customHeight="1">
      <c r="A696" s="25"/>
      <c r="B696" s="7"/>
      <c r="C696" s="7"/>
      <c r="D696" s="26"/>
      <c r="E696" s="26"/>
      <c r="F696" s="26"/>
      <c r="G696" s="26"/>
      <c r="H696" s="26"/>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row>
    <row r="697" spans="1:33" ht="21" customHeight="1">
      <c r="A697" s="25"/>
      <c r="B697" s="7"/>
      <c r="C697" s="7"/>
      <c r="D697" s="26"/>
      <c r="E697" s="26"/>
      <c r="F697" s="26"/>
      <c r="G697" s="26"/>
      <c r="H697" s="26"/>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row>
    <row r="698" spans="1:33" ht="21" customHeight="1">
      <c r="A698" s="25"/>
      <c r="B698" s="7"/>
      <c r="C698" s="7"/>
      <c r="D698" s="26"/>
      <c r="E698" s="26"/>
      <c r="F698" s="26"/>
      <c r="G698" s="26"/>
      <c r="H698" s="26"/>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row>
    <row r="699" spans="1:33" ht="21" customHeight="1">
      <c r="A699" s="25"/>
      <c r="B699" s="7"/>
      <c r="C699" s="7"/>
      <c r="D699" s="26"/>
      <c r="E699" s="26"/>
      <c r="F699" s="26"/>
      <c r="G699" s="26"/>
      <c r="H699" s="26"/>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row>
    <row r="700" spans="1:33" ht="21" customHeight="1">
      <c r="A700" s="25"/>
      <c r="B700" s="7"/>
      <c r="C700" s="7"/>
      <c r="D700" s="26"/>
      <c r="E700" s="26"/>
      <c r="F700" s="26"/>
      <c r="G700" s="26"/>
      <c r="H700" s="26"/>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row>
    <row r="701" spans="1:33" ht="21" customHeight="1">
      <c r="A701" s="25"/>
      <c r="B701" s="7"/>
      <c r="C701" s="7"/>
      <c r="D701" s="26"/>
      <c r="E701" s="26"/>
      <c r="F701" s="26"/>
      <c r="G701" s="26"/>
      <c r="H701" s="26"/>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row>
    <row r="702" spans="1:33" ht="21" customHeight="1">
      <c r="A702" s="25"/>
      <c r="B702" s="7"/>
      <c r="C702" s="7"/>
      <c r="D702" s="26"/>
      <c r="E702" s="26"/>
      <c r="F702" s="26"/>
      <c r="G702" s="26"/>
      <c r="H702" s="26"/>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row>
    <row r="703" spans="1:33" ht="21" customHeight="1">
      <c r="A703" s="25"/>
      <c r="B703" s="7"/>
      <c r="C703" s="7"/>
      <c r="D703" s="26"/>
      <c r="E703" s="26"/>
      <c r="F703" s="26"/>
      <c r="G703" s="26"/>
      <c r="H703" s="26"/>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row>
    <row r="704" spans="1:33" ht="21" customHeight="1">
      <c r="A704" s="25"/>
      <c r="B704" s="7"/>
      <c r="C704" s="7"/>
      <c r="D704" s="26"/>
      <c r="E704" s="26"/>
      <c r="F704" s="26"/>
      <c r="G704" s="26"/>
      <c r="H704" s="26"/>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row>
    <row r="705" spans="1:33" ht="21" customHeight="1">
      <c r="A705" s="25"/>
      <c r="B705" s="7"/>
      <c r="C705" s="7"/>
      <c r="D705" s="26"/>
      <c r="E705" s="26"/>
      <c r="F705" s="26"/>
      <c r="G705" s="26"/>
      <c r="H705" s="26"/>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row>
    <row r="706" spans="1:33" ht="21" customHeight="1">
      <c r="A706" s="25"/>
      <c r="B706" s="7"/>
      <c r="C706" s="7"/>
      <c r="D706" s="26"/>
      <c r="E706" s="26"/>
      <c r="F706" s="26"/>
      <c r="G706" s="26"/>
      <c r="H706" s="26"/>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row>
    <row r="707" spans="1:33" ht="21" customHeight="1">
      <c r="A707" s="25"/>
      <c r="B707" s="7"/>
      <c r="C707" s="7"/>
      <c r="D707" s="26"/>
      <c r="E707" s="26"/>
      <c r="F707" s="26"/>
      <c r="G707" s="26"/>
      <c r="H707" s="26"/>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row>
    <row r="708" spans="1:33" ht="21" customHeight="1">
      <c r="A708" s="25"/>
      <c r="B708" s="7"/>
      <c r="C708" s="7"/>
      <c r="D708" s="26"/>
      <c r="E708" s="26"/>
      <c r="F708" s="26"/>
      <c r="G708" s="26"/>
      <c r="H708" s="26"/>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row>
    <row r="709" spans="1:33" ht="21" customHeight="1">
      <c r="A709" s="25"/>
      <c r="B709" s="7"/>
      <c r="C709" s="7"/>
      <c r="D709" s="26"/>
      <c r="E709" s="26"/>
      <c r="F709" s="26"/>
      <c r="G709" s="26"/>
      <c r="H709" s="26"/>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row>
    <row r="710" spans="1:33" ht="21" customHeight="1">
      <c r="A710" s="25"/>
      <c r="B710" s="7"/>
      <c r="C710" s="7"/>
      <c r="D710" s="26"/>
      <c r="E710" s="26"/>
      <c r="F710" s="26"/>
      <c r="G710" s="26"/>
      <c r="H710" s="26"/>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row>
    <row r="711" spans="1:33" ht="21" customHeight="1">
      <c r="A711" s="25"/>
      <c r="B711" s="7"/>
      <c r="C711" s="7"/>
      <c r="D711" s="26"/>
      <c r="E711" s="26"/>
      <c r="F711" s="26"/>
      <c r="G711" s="26"/>
      <c r="H711" s="26"/>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row>
    <row r="712" spans="1:33" ht="21" customHeight="1">
      <c r="A712" s="25"/>
      <c r="B712" s="7"/>
      <c r="C712" s="7"/>
      <c r="D712" s="26"/>
      <c r="E712" s="26"/>
      <c r="F712" s="26"/>
      <c r="G712" s="26"/>
      <c r="H712" s="26"/>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row>
    <row r="713" spans="1:33" ht="21" customHeight="1">
      <c r="A713" s="25"/>
      <c r="B713" s="7"/>
      <c r="C713" s="7"/>
      <c r="D713" s="26"/>
      <c r="E713" s="26"/>
      <c r="F713" s="26"/>
      <c r="G713" s="26"/>
      <c r="H713" s="26"/>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row>
    <row r="714" spans="1:33" ht="21" customHeight="1">
      <c r="A714" s="25"/>
      <c r="B714" s="7"/>
      <c r="C714" s="7"/>
      <c r="D714" s="26"/>
      <c r="E714" s="26"/>
      <c r="F714" s="26"/>
      <c r="G714" s="26"/>
      <c r="H714" s="26"/>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row>
    <row r="715" spans="1:33" ht="21" customHeight="1">
      <c r="A715" s="25"/>
      <c r="B715" s="7"/>
      <c r="C715" s="7"/>
      <c r="D715" s="26"/>
      <c r="E715" s="26"/>
      <c r="F715" s="26"/>
      <c r="G715" s="26"/>
      <c r="H715" s="26"/>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row>
    <row r="716" spans="1:33" ht="21" customHeight="1">
      <c r="A716" s="25"/>
      <c r="B716" s="7"/>
      <c r="C716" s="7"/>
      <c r="D716" s="26"/>
      <c r="E716" s="26"/>
      <c r="F716" s="26"/>
      <c r="G716" s="26"/>
      <c r="H716" s="26"/>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row>
    <row r="717" spans="1:33" ht="21" customHeight="1">
      <c r="A717" s="25"/>
      <c r="B717" s="7"/>
      <c r="C717" s="7"/>
      <c r="D717" s="26"/>
      <c r="E717" s="26"/>
      <c r="F717" s="26"/>
      <c r="G717" s="26"/>
      <c r="H717" s="26"/>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row>
    <row r="718" spans="1:33" ht="21" customHeight="1">
      <c r="A718" s="25"/>
      <c r="B718" s="7"/>
      <c r="C718" s="7"/>
      <c r="D718" s="26"/>
      <c r="E718" s="26"/>
      <c r="F718" s="26"/>
      <c r="G718" s="26"/>
      <c r="H718" s="26"/>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row>
    <row r="719" spans="1:33" ht="21" customHeight="1">
      <c r="A719" s="25"/>
      <c r="B719" s="7"/>
      <c r="C719" s="7"/>
      <c r="D719" s="26"/>
      <c r="E719" s="26"/>
      <c r="F719" s="26"/>
      <c r="G719" s="26"/>
      <c r="H719" s="26"/>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row>
    <row r="720" spans="1:33" ht="21" customHeight="1">
      <c r="A720" s="25"/>
      <c r="B720" s="7"/>
      <c r="C720" s="7"/>
      <c r="D720" s="26"/>
      <c r="E720" s="26"/>
      <c r="F720" s="26"/>
      <c r="G720" s="26"/>
      <c r="H720" s="26"/>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row>
    <row r="721" spans="1:33" ht="21" customHeight="1">
      <c r="A721" s="25"/>
      <c r="B721" s="7"/>
      <c r="C721" s="7"/>
      <c r="D721" s="26"/>
      <c r="E721" s="26"/>
      <c r="F721" s="26"/>
      <c r="G721" s="26"/>
      <c r="H721" s="26"/>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row>
    <row r="722" spans="1:33" ht="21" customHeight="1">
      <c r="A722" s="25"/>
      <c r="B722" s="7"/>
      <c r="C722" s="7"/>
      <c r="D722" s="26"/>
      <c r="E722" s="26"/>
      <c r="F722" s="26"/>
      <c r="G722" s="26"/>
      <c r="H722" s="26"/>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row>
    <row r="723" spans="1:33" ht="21" customHeight="1">
      <c r="A723" s="25"/>
      <c r="B723" s="7"/>
      <c r="C723" s="7"/>
      <c r="D723" s="26"/>
      <c r="E723" s="26"/>
      <c r="F723" s="26"/>
      <c r="G723" s="26"/>
      <c r="H723" s="26"/>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row>
    <row r="724" spans="1:33" ht="21" customHeight="1">
      <c r="A724" s="25"/>
      <c r="B724" s="7"/>
      <c r="C724" s="7"/>
      <c r="D724" s="26"/>
      <c r="E724" s="26"/>
      <c r="F724" s="26"/>
      <c r="G724" s="26"/>
      <c r="H724" s="26"/>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row>
    <row r="725" spans="1:33" ht="21" customHeight="1">
      <c r="A725" s="25"/>
      <c r="B725" s="7"/>
      <c r="C725" s="7"/>
      <c r="D725" s="26"/>
      <c r="E725" s="26"/>
      <c r="F725" s="26"/>
      <c r="G725" s="26"/>
      <c r="H725" s="26"/>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row>
    <row r="726" spans="1:33" ht="21" customHeight="1">
      <c r="A726" s="25"/>
      <c r="B726" s="7"/>
      <c r="C726" s="7"/>
      <c r="D726" s="26"/>
      <c r="E726" s="26"/>
      <c r="F726" s="26"/>
      <c r="G726" s="26"/>
      <c r="H726" s="26"/>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row>
    <row r="727" spans="1:33" ht="21" customHeight="1">
      <c r="A727" s="25"/>
      <c r="B727" s="7"/>
      <c r="C727" s="7"/>
      <c r="D727" s="26"/>
      <c r="E727" s="26"/>
      <c r="F727" s="26"/>
      <c r="G727" s="26"/>
      <c r="H727" s="26"/>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row>
    <row r="728" spans="1:33" ht="21" customHeight="1">
      <c r="A728" s="25"/>
      <c r="B728" s="7"/>
      <c r="C728" s="7"/>
      <c r="D728" s="26"/>
      <c r="E728" s="26"/>
      <c r="F728" s="26"/>
      <c r="G728" s="26"/>
      <c r="H728" s="26"/>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row>
    <row r="729" spans="1:33" ht="21" customHeight="1">
      <c r="A729" s="25"/>
      <c r="B729" s="7"/>
      <c r="C729" s="7"/>
      <c r="D729" s="26"/>
      <c r="E729" s="26"/>
      <c r="F729" s="26"/>
      <c r="G729" s="26"/>
      <c r="H729" s="26"/>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row>
    <row r="730" spans="1:33" ht="21" customHeight="1">
      <c r="A730" s="25"/>
      <c r="B730" s="7"/>
      <c r="C730" s="7"/>
      <c r="D730" s="26"/>
      <c r="E730" s="26"/>
      <c r="F730" s="26"/>
      <c r="G730" s="26"/>
      <c r="H730" s="26"/>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row>
    <row r="731" spans="1:33" ht="21" customHeight="1">
      <c r="A731" s="25"/>
      <c r="B731" s="7"/>
      <c r="C731" s="7"/>
      <c r="D731" s="26"/>
      <c r="E731" s="26"/>
      <c r="F731" s="26"/>
      <c r="G731" s="26"/>
      <c r="H731" s="26"/>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row>
    <row r="732" spans="1:33" ht="21" customHeight="1">
      <c r="A732" s="25"/>
      <c r="B732" s="7"/>
      <c r="C732" s="7"/>
      <c r="D732" s="26"/>
      <c r="E732" s="26"/>
      <c r="F732" s="26"/>
      <c r="G732" s="26"/>
      <c r="H732" s="26"/>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row>
    <row r="733" spans="1:33" ht="21" customHeight="1">
      <c r="A733" s="25"/>
      <c r="B733" s="7"/>
      <c r="C733" s="7"/>
      <c r="D733" s="26"/>
      <c r="E733" s="26"/>
      <c r="F733" s="26"/>
      <c r="G733" s="26"/>
      <c r="H733" s="26"/>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row>
    <row r="734" spans="1:33" ht="21" customHeight="1">
      <c r="A734" s="25"/>
      <c r="B734" s="7"/>
      <c r="C734" s="7"/>
      <c r="D734" s="26"/>
      <c r="E734" s="26"/>
      <c r="F734" s="26"/>
      <c r="G734" s="26"/>
      <c r="H734" s="26"/>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row>
    <row r="735" spans="1:33" ht="21" customHeight="1">
      <c r="A735" s="25"/>
      <c r="B735" s="7"/>
      <c r="C735" s="7"/>
      <c r="D735" s="26"/>
      <c r="E735" s="26"/>
      <c r="F735" s="26"/>
      <c r="G735" s="26"/>
      <c r="H735" s="26"/>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row>
    <row r="736" spans="1:33" ht="21" customHeight="1">
      <c r="A736" s="25"/>
      <c r="B736" s="7"/>
      <c r="C736" s="7"/>
      <c r="D736" s="26"/>
      <c r="E736" s="26"/>
      <c r="F736" s="26"/>
      <c r="G736" s="26"/>
      <c r="H736" s="26"/>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row>
    <row r="737" spans="1:33" ht="21" customHeight="1">
      <c r="A737" s="25"/>
      <c r="B737" s="7"/>
      <c r="C737" s="7"/>
      <c r="D737" s="26"/>
      <c r="E737" s="26"/>
      <c r="F737" s="26"/>
      <c r="G737" s="26"/>
      <c r="H737" s="26"/>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row>
    <row r="738" spans="1:33" ht="21" customHeight="1">
      <c r="A738" s="25"/>
      <c r="B738" s="7"/>
      <c r="C738" s="7"/>
      <c r="D738" s="26"/>
      <c r="E738" s="26"/>
      <c r="F738" s="26"/>
      <c r="G738" s="26"/>
      <c r="H738" s="26"/>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row>
    <row r="739" spans="1:33" ht="21" customHeight="1">
      <c r="A739" s="25"/>
      <c r="B739" s="7"/>
      <c r="C739" s="7"/>
      <c r="D739" s="26"/>
      <c r="E739" s="26"/>
      <c r="F739" s="26"/>
      <c r="G739" s="26"/>
      <c r="H739" s="26"/>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row>
    <row r="740" spans="1:33" ht="21" customHeight="1">
      <c r="A740" s="25"/>
      <c r="B740" s="7"/>
      <c r="C740" s="7"/>
      <c r="D740" s="26"/>
      <c r="E740" s="26"/>
      <c r="F740" s="26"/>
      <c r="G740" s="26"/>
      <c r="H740" s="26"/>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row>
    <row r="741" spans="1:33" ht="21" customHeight="1">
      <c r="A741" s="25"/>
      <c r="B741" s="7"/>
      <c r="C741" s="7"/>
      <c r="D741" s="26"/>
      <c r="E741" s="26"/>
      <c r="F741" s="26"/>
      <c r="G741" s="26"/>
      <c r="H741" s="26"/>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row>
    <row r="742" spans="1:33" ht="21" customHeight="1">
      <c r="A742" s="25"/>
      <c r="B742" s="7"/>
      <c r="C742" s="7"/>
      <c r="D742" s="26"/>
      <c r="E742" s="26"/>
      <c r="F742" s="26"/>
      <c r="G742" s="26"/>
      <c r="H742" s="26"/>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row>
    <row r="743" spans="1:33" ht="21" customHeight="1">
      <c r="A743" s="25"/>
      <c r="B743" s="7"/>
      <c r="C743" s="7"/>
      <c r="D743" s="26"/>
      <c r="E743" s="26"/>
      <c r="F743" s="26"/>
      <c r="G743" s="26"/>
      <c r="H743" s="26"/>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row>
    <row r="744" spans="1:33" ht="21" customHeight="1">
      <c r="A744" s="25"/>
      <c r="B744" s="7"/>
      <c r="C744" s="7"/>
      <c r="D744" s="26"/>
      <c r="E744" s="26"/>
      <c r="F744" s="26"/>
      <c r="G744" s="26"/>
      <c r="H744" s="26"/>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row>
    <row r="745" spans="1:33" ht="21" customHeight="1">
      <c r="A745" s="25"/>
      <c r="B745" s="7"/>
      <c r="C745" s="7"/>
      <c r="D745" s="26"/>
      <c r="E745" s="26"/>
      <c r="F745" s="26"/>
      <c r="G745" s="26"/>
      <c r="H745" s="26"/>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row>
    <row r="746" spans="1:33" ht="21" customHeight="1">
      <c r="A746" s="25"/>
      <c r="B746" s="7"/>
      <c r="C746" s="7"/>
      <c r="D746" s="26"/>
      <c r="E746" s="26"/>
      <c r="F746" s="26"/>
      <c r="G746" s="26"/>
      <c r="H746" s="26"/>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row>
    <row r="747" spans="1:33" ht="21" customHeight="1">
      <c r="A747" s="25"/>
      <c r="B747" s="7"/>
      <c r="C747" s="7"/>
      <c r="D747" s="26"/>
      <c r="E747" s="26"/>
      <c r="F747" s="26"/>
      <c r="G747" s="26"/>
      <c r="H747" s="26"/>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row>
    <row r="748" spans="1:33" ht="21" customHeight="1">
      <c r="A748" s="25"/>
      <c r="B748" s="7"/>
      <c r="C748" s="7"/>
      <c r="D748" s="26"/>
      <c r="E748" s="26"/>
      <c r="F748" s="26"/>
      <c r="G748" s="26"/>
      <c r="H748" s="26"/>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row>
    <row r="749" spans="1:33" ht="21" customHeight="1">
      <c r="A749" s="25"/>
      <c r="B749" s="7"/>
      <c r="C749" s="7"/>
      <c r="D749" s="26"/>
      <c r="E749" s="26"/>
      <c r="F749" s="26"/>
      <c r="G749" s="26"/>
      <c r="H749" s="26"/>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row>
    <row r="750" spans="1:33" ht="21" customHeight="1">
      <c r="A750" s="25"/>
      <c r="B750" s="7"/>
      <c r="C750" s="7"/>
      <c r="D750" s="26"/>
      <c r="E750" s="26"/>
      <c r="F750" s="26"/>
      <c r="G750" s="26"/>
      <c r="H750" s="26"/>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row>
    <row r="751" spans="1:33" ht="21" customHeight="1">
      <c r="A751" s="25"/>
      <c r="B751" s="7"/>
      <c r="C751" s="7"/>
      <c r="D751" s="26"/>
      <c r="E751" s="26"/>
      <c r="F751" s="26"/>
      <c r="G751" s="26"/>
      <c r="H751" s="26"/>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row>
    <row r="752" spans="1:33" ht="21" customHeight="1">
      <c r="A752" s="25"/>
      <c r="B752" s="7"/>
      <c r="C752" s="7"/>
      <c r="D752" s="26"/>
      <c r="E752" s="26"/>
      <c r="F752" s="26"/>
      <c r="G752" s="26"/>
      <c r="H752" s="26"/>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row>
    <row r="753" spans="1:33" ht="21" customHeight="1">
      <c r="A753" s="25"/>
      <c r="B753" s="7"/>
      <c r="C753" s="7"/>
      <c r="D753" s="26"/>
      <c r="E753" s="26"/>
      <c r="F753" s="26"/>
      <c r="G753" s="26"/>
      <c r="H753" s="26"/>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row>
    <row r="754" spans="1:33" ht="21" customHeight="1">
      <c r="A754" s="25"/>
      <c r="B754" s="7"/>
      <c r="C754" s="7"/>
      <c r="D754" s="26"/>
      <c r="E754" s="26"/>
      <c r="F754" s="26"/>
      <c r="G754" s="26"/>
      <c r="H754" s="26"/>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row>
    <row r="755" spans="1:33" ht="21" customHeight="1">
      <c r="A755" s="25"/>
      <c r="B755" s="7"/>
      <c r="C755" s="7"/>
      <c r="D755" s="26"/>
      <c r="E755" s="26"/>
      <c r="F755" s="26"/>
      <c r="G755" s="26"/>
      <c r="H755" s="26"/>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row>
    <row r="756" spans="1:33" ht="21" customHeight="1">
      <c r="A756" s="25"/>
      <c r="B756" s="7"/>
      <c r="C756" s="7"/>
      <c r="D756" s="26"/>
      <c r="E756" s="26"/>
      <c r="F756" s="26"/>
      <c r="G756" s="26"/>
      <c r="H756" s="26"/>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row>
    <row r="757" spans="1:33" ht="21" customHeight="1">
      <c r="A757" s="25"/>
      <c r="B757" s="7"/>
      <c r="C757" s="7"/>
      <c r="D757" s="26"/>
      <c r="E757" s="26"/>
      <c r="F757" s="26"/>
      <c r="G757" s="26"/>
      <c r="H757" s="26"/>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row>
    <row r="758" spans="1:33" ht="21" customHeight="1">
      <c r="A758" s="25"/>
      <c r="B758" s="7"/>
      <c r="C758" s="7"/>
      <c r="D758" s="26"/>
      <c r="E758" s="26"/>
      <c r="F758" s="26"/>
      <c r="G758" s="26"/>
      <c r="H758" s="26"/>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row>
    <row r="759" spans="1:33" ht="21" customHeight="1">
      <c r="A759" s="25"/>
      <c r="B759" s="7"/>
      <c r="C759" s="7"/>
      <c r="D759" s="26"/>
      <c r="E759" s="26"/>
      <c r="F759" s="26"/>
      <c r="G759" s="26"/>
      <c r="H759" s="26"/>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row>
    <row r="760" spans="1:33" ht="21" customHeight="1">
      <c r="A760" s="25"/>
      <c r="B760" s="7"/>
      <c r="C760" s="7"/>
      <c r="D760" s="26"/>
      <c r="E760" s="26"/>
      <c r="F760" s="26"/>
      <c r="G760" s="26"/>
      <c r="H760" s="26"/>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row>
    <row r="761" spans="1:33" ht="21" customHeight="1">
      <c r="A761" s="25"/>
      <c r="B761" s="7"/>
      <c r="C761" s="7"/>
      <c r="D761" s="26"/>
      <c r="E761" s="26"/>
      <c r="F761" s="26"/>
      <c r="G761" s="26"/>
      <c r="H761" s="26"/>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row>
    <row r="762" spans="1:33" ht="21" customHeight="1">
      <c r="A762" s="25"/>
      <c r="B762" s="7"/>
      <c r="C762" s="7"/>
      <c r="D762" s="26"/>
      <c r="E762" s="26"/>
      <c r="F762" s="26"/>
      <c r="G762" s="26"/>
      <c r="H762" s="26"/>
      <c r="I762" s="7"/>
      <c r="J762" s="7"/>
      <c r="K762" s="7"/>
      <c r="L762" s="7"/>
      <c r="M762" s="7"/>
      <c r="N762" s="7"/>
      <c r="O762" s="7"/>
      <c r="P762" s="7"/>
      <c r="Q762" s="7"/>
      <c r="R762" s="7"/>
      <c r="S762" s="7"/>
      <c r="T762" s="7"/>
      <c r="U762" s="7"/>
      <c r="V762" s="7"/>
      <c r="W762" s="7"/>
      <c r="X762" s="7"/>
      <c r="Y762" s="7"/>
      <c r="Z762" s="7"/>
      <c r="AA762" s="7"/>
      <c r="AB762" s="7"/>
      <c r="AC762" s="7"/>
      <c r="AD762" s="7"/>
      <c r="AE762" s="7"/>
      <c r="AF762" s="7"/>
      <c r="AG762" s="7"/>
    </row>
    <row r="763" spans="1:33" ht="21" customHeight="1">
      <c r="A763" s="25"/>
      <c r="B763" s="7"/>
      <c r="C763" s="7"/>
      <c r="D763" s="26"/>
      <c r="E763" s="26"/>
      <c r="F763" s="26"/>
      <c r="G763" s="26"/>
      <c r="H763" s="26"/>
      <c r="I763" s="7"/>
      <c r="J763" s="7"/>
      <c r="K763" s="7"/>
      <c r="L763" s="7"/>
      <c r="M763" s="7"/>
      <c r="N763" s="7"/>
      <c r="O763" s="7"/>
      <c r="P763" s="7"/>
      <c r="Q763" s="7"/>
      <c r="R763" s="7"/>
      <c r="S763" s="7"/>
      <c r="T763" s="7"/>
      <c r="U763" s="7"/>
      <c r="V763" s="7"/>
      <c r="W763" s="7"/>
      <c r="X763" s="7"/>
      <c r="Y763" s="7"/>
      <c r="Z763" s="7"/>
      <c r="AA763" s="7"/>
      <c r="AB763" s="7"/>
      <c r="AC763" s="7"/>
      <c r="AD763" s="7"/>
      <c r="AE763" s="7"/>
      <c r="AF763" s="7"/>
      <c r="AG763" s="7"/>
    </row>
    <row r="764" spans="1:33" ht="21" customHeight="1">
      <c r="A764" s="25"/>
      <c r="B764" s="7"/>
      <c r="C764" s="7"/>
      <c r="D764" s="26"/>
      <c r="E764" s="26"/>
      <c r="F764" s="26"/>
      <c r="G764" s="26"/>
      <c r="H764" s="26"/>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row>
    <row r="765" spans="1:33" ht="21" customHeight="1">
      <c r="A765" s="25"/>
      <c r="B765" s="7"/>
      <c r="C765" s="7"/>
      <c r="D765" s="26"/>
      <c r="E765" s="26"/>
      <c r="F765" s="26"/>
      <c r="G765" s="26"/>
      <c r="H765" s="26"/>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row>
    <row r="766" spans="1:33" ht="21" customHeight="1">
      <c r="A766" s="25"/>
      <c r="B766" s="7"/>
      <c r="C766" s="7"/>
      <c r="D766" s="26"/>
      <c r="E766" s="26"/>
      <c r="F766" s="26"/>
      <c r="G766" s="26"/>
      <c r="H766" s="26"/>
      <c r="I766" s="7"/>
      <c r="J766" s="7"/>
      <c r="K766" s="7"/>
      <c r="L766" s="7"/>
      <c r="M766" s="7"/>
      <c r="N766" s="7"/>
      <c r="O766" s="7"/>
      <c r="P766" s="7"/>
      <c r="Q766" s="7"/>
      <c r="R766" s="7"/>
      <c r="S766" s="7"/>
      <c r="T766" s="7"/>
      <c r="U766" s="7"/>
      <c r="V766" s="7"/>
      <c r="W766" s="7"/>
      <c r="X766" s="7"/>
      <c r="Y766" s="7"/>
      <c r="Z766" s="7"/>
      <c r="AA766" s="7"/>
      <c r="AB766" s="7"/>
      <c r="AC766" s="7"/>
      <c r="AD766" s="7"/>
      <c r="AE766" s="7"/>
      <c r="AF766" s="7"/>
      <c r="AG766" s="7"/>
    </row>
    <row r="767" spans="1:33" ht="21" customHeight="1">
      <c r="A767" s="25"/>
      <c r="B767" s="7"/>
      <c r="C767" s="7"/>
      <c r="D767" s="26"/>
      <c r="E767" s="26"/>
      <c r="F767" s="26"/>
      <c r="G767" s="26"/>
      <c r="H767" s="26"/>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row>
    <row r="768" spans="1:33" ht="21" customHeight="1">
      <c r="A768" s="25"/>
      <c r="B768" s="7"/>
      <c r="C768" s="7"/>
      <c r="D768" s="26"/>
      <c r="E768" s="26"/>
      <c r="F768" s="26"/>
      <c r="G768" s="26"/>
      <c r="H768" s="26"/>
      <c r="I768" s="7"/>
      <c r="J768" s="7"/>
      <c r="K768" s="7"/>
      <c r="L768" s="7"/>
      <c r="M768" s="7"/>
      <c r="N768" s="7"/>
      <c r="O768" s="7"/>
      <c r="P768" s="7"/>
      <c r="Q768" s="7"/>
      <c r="R768" s="7"/>
      <c r="S768" s="7"/>
      <c r="T768" s="7"/>
      <c r="U768" s="7"/>
      <c r="V768" s="7"/>
      <c r="W768" s="7"/>
      <c r="X768" s="7"/>
      <c r="Y768" s="7"/>
      <c r="Z768" s="7"/>
      <c r="AA768" s="7"/>
      <c r="AB768" s="7"/>
      <c r="AC768" s="7"/>
      <c r="AD768" s="7"/>
      <c r="AE768" s="7"/>
      <c r="AF768" s="7"/>
      <c r="AG768" s="7"/>
    </row>
    <row r="769" spans="1:33" ht="21" customHeight="1">
      <c r="A769" s="25"/>
      <c r="B769" s="7"/>
      <c r="C769" s="7"/>
      <c r="D769" s="26"/>
      <c r="E769" s="26"/>
      <c r="F769" s="26"/>
      <c r="G769" s="26"/>
      <c r="H769" s="26"/>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row>
    <row r="770" spans="1:33" ht="21" customHeight="1">
      <c r="A770" s="25"/>
      <c r="B770" s="7"/>
      <c r="C770" s="7"/>
      <c r="D770" s="26"/>
      <c r="E770" s="26"/>
      <c r="F770" s="26"/>
      <c r="G770" s="26"/>
      <c r="H770" s="26"/>
      <c r="I770" s="7"/>
      <c r="J770" s="7"/>
      <c r="K770" s="7"/>
      <c r="L770" s="7"/>
      <c r="M770" s="7"/>
      <c r="N770" s="7"/>
      <c r="O770" s="7"/>
      <c r="P770" s="7"/>
      <c r="Q770" s="7"/>
      <c r="R770" s="7"/>
      <c r="S770" s="7"/>
      <c r="T770" s="7"/>
      <c r="U770" s="7"/>
      <c r="V770" s="7"/>
      <c r="W770" s="7"/>
      <c r="X770" s="7"/>
      <c r="Y770" s="7"/>
      <c r="Z770" s="7"/>
      <c r="AA770" s="7"/>
      <c r="AB770" s="7"/>
      <c r="AC770" s="7"/>
      <c r="AD770" s="7"/>
      <c r="AE770" s="7"/>
      <c r="AF770" s="7"/>
      <c r="AG770" s="7"/>
    </row>
    <row r="771" spans="1:33" ht="21" customHeight="1">
      <c r="A771" s="25"/>
      <c r="B771" s="7"/>
      <c r="C771" s="7"/>
      <c r="D771" s="26"/>
      <c r="E771" s="26"/>
      <c r="F771" s="26"/>
      <c r="G771" s="26"/>
      <c r="H771" s="26"/>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row>
    <row r="772" spans="1:33" ht="21" customHeight="1">
      <c r="A772" s="25"/>
      <c r="B772" s="7"/>
      <c r="C772" s="7"/>
      <c r="D772" s="26"/>
      <c r="E772" s="26"/>
      <c r="F772" s="26"/>
      <c r="G772" s="26"/>
      <c r="H772" s="26"/>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row>
    <row r="773" spans="1:33" ht="21" customHeight="1">
      <c r="A773" s="25"/>
      <c r="B773" s="7"/>
      <c r="C773" s="7"/>
      <c r="D773" s="26"/>
      <c r="E773" s="26"/>
      <c r="F773" s="26"/>
      <c r="G773" s="26"/>
      <c r="H773" s="26"/>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row>
    <row r="774" spans="1:33" ht="21" customHeight="1">
      <c r="A774" s="25"/>
      <c r="B774" s="7"/>
      <c r="C774" s="7"/>
      <c r="D774" s="26"/>
      <c r="E774" s="26"/>
      <c r="F774" s="26"/>
      <c r="G774" s="26"/>
      <c r="H774" s="26"/>
      <c r="I774" s="7"/>
      <c r="J774" s="7"/>
      <c r="K774" s="7"/>
      <c r="L774" s="7"/>
      <c r="M774" s="7"/>
      <c r="N774" s="7"/>
      <c r="O774" s="7"/>
      <c r="P774" s="7"/>
      <c r="Q774" s="7"/>
      <c r="R774" s="7"/>
      <c r="S774" s="7"/>
      <c r="T774" s="7"/>
      <c r="U774" s="7"/>
      <c r="V774" s="7"/>
      <c r="W774" s="7"/>
      <c r="X774" s="7"/>
      <c r="Y774" s="7"/>
      <c r="Z774" s="7"/>
      <c r="AA774" s="7"/>
      <c r="AB774" s="7"/>
      <c r="AC774" s="7"/>
      <c r="AD774" s="7"/>
      <c r="AE774" s="7"/>
      <c r="AF774" s="7"/>
      <c r="AG774" s="7"/>
    </row>
    <row r="775" spans="1:33" ht="21" customHeight="1">
      <c r="A775" s="25"/>
      <c r="B775" s="7"/>
      <c r="C775" s="7"/>
      <c r="D775" s="26"/>
      <c r="E775" s="26"/>
      <c r="F775" s="26"/>
      <c r="G775" s="26"/>
      <c r="H775" s="26"/>
      <c r="I775" s="7"/>
      <c r="J775" s="7"/>
      <c r="K775" s="7"/>
      <c r="L775" s="7"/>
      <c r="M775" s="7"/>
      <c r="N775" s="7"/>
      <c r="O775" s="7"/>
      <c r="P775" s="7"/>
      <c r="Q775" s="7"/>
      <c r="R775" s="7"/>
      <c r="S775" s="7"/>
      <c r="T775" s="7"/>
      <c r="U775" s="7"/>
      <c r="V775" s="7"/>
      <c r="W775" s="7"/>
      <c r="X775" s="7"/>
      <c r="Y775" s="7"/>
      <c r="Z775" s="7"/>
      <c r="AA775" s="7"/>
      <c r="AB775" s="7"/>
      <c r="AC775" s="7"/>
      <c r="AD775" s="7"/>
      <c r="AE775" s="7"/>
      <c r="AF775" s="7"/>
      <c r="AG775" s="7"/>
    </row>
    <row r="776" spans="1:33" ht="21" customHeight="1">
      <c r="A776" s="25"/>
      <c r="B776" s="7"/>
      <c r="C776" s="7"/>
      <c r="D776" s="26"/>
      <c r="E776" s="26"/>
      <c r="F776" s="26"/>
      <c r="G776" s="26"/>
      <c r="H776" s="26"/>
      <c r="I776" s="7"/>
      <c r="J776" s="7"/>
      <c r="K776" s="7"/>
      <c r="L776" s="7"/>
      <c r="M776" s="7"/>
      <c r="N776" s="7"/>
      <c r="O776" s="7"/>
      <c r="P776" s="7"/>
      <c r="Q776" s="7"/>
      <c r="R776" s="7"/>
      <c r="S776" s="7"/>
      <c r="T776" s="7"/>
      <c r="U776" s="7"/>
      <c r="V776" s="7"/>
      <c r="W776" s="7"/>
      <c r="X776" s="7"/>
      <c r="Y776" s="7"/>
      <c r="Z776" s="7"/>
      <c r="AA776" s="7"/>
      <c r="AB776" s="7"/>
      <c r="AC776" s="7"/>
      <c r="AD776" s="7"/>
      <c r="AE776" s="7"/>
      <c r="AF776" s="7"/>
      <c r="AG776" s="7"/>
    </row>
    <row r="777" spans="1:33" ht="21" customHeight="1">
      <c r="A777" s="25"/>
      <c r="B777" s="7"/>
      <c r="C777" s="7"/>
      <c r="D777" s="26"/>
      <c r="E777" s="26"/>
      <c r="F777" s="26"/>
      <c r="G777" s="26"/>
      <c r="H777" s="26"/>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row>
    <row r="778" spans="1:33" ht="21" customHeight="1">
      <c r="A778" s="25"/>
      <c r="B778" s="7"/>
      <c r="C778" s="7"/>
      <c r="D778" s="26"/>
      <c r="E778" s="26"/>
      <c r="F778" s="26"/>
      <c r="G778" s="26"/>
      <c r="H778" s="26"/>
      <c r="I778" s="7"/>
      <c r="J778" s="7"/>
      <c r="K778" s="7"/>
      <c r="L778" s="7"/>
      <c r="M778" s="7"/>
      <c r="N778" s="7"/>
      <c r="O778" s="7"/>
      <c r="P778" s="7"/>
      <c r="Q778" s="7"/>
      <c r="R778" s="7"/>
      <c r="S778" s="7"/>
      <c r="T778" s="7"/>
      <c r="U778" s="7"/>
      <c r="V778" s="7"/>
      <c r="W778" s="7"/>
      <c r="X778" s="7"/>
      <c r="Y778" s="7"/>
      <c r="Z778" s="7"/>
      <c r="AA778" s="7"/>
      <c r="AB778" s="7"/>
      <c r="AC778" s="7"/>
      <c r="AD778" s="7"/>
      <c r="AE778" s="7"/>
      <c r="AF778" s="7"/>
      <c r="AG778" s="7"/>
    </row>
    <row r="779" spans="1:33" ht="21" customHeight="1">
      <c r="A779" s="25"/>
      <c r="B779" s="7"/>
      <c r="C779" s="7"/>
      <c r="D779" s="26"/>
      <c r="E779" s="26"/>
      <c r="F779" s="26"/>
      <c r="G779" s="26"/>
      <c r="H779" s="26"/>
      <c r="I779" s="7"/>
      <c r="J779" s="7"/>
      <c r="K779" s="7"/>
      <c r="L779" s="7"/>
      <c r="M779" s="7"/>
      <c r="N779" s="7"/>
      <c r="O779" s="7"/>
      <c r="P779" s="7"/>
      <c r="Q779" s="7"/>
      <c r="R779" s="7"/>
      <c r="S779" s="7"/>
      <c r="T779" s="7"/>
      <c r="U779" s="7"/>
      <c r="V779" s="7"/>
      <c r="W779" s="7"/>
      <c r="X779" s="7"/>
      <c r="Y779" s="7"/>
      <c r="Z779" s="7"/>
      <c r="AA779" s="7"/>
      <c r="AB779" s="7"/>
      <c r="AC779" s="7"/>
      <c r="AD779" s="7"/>
      <c r="AE779" s="7"/>
      <c r="AF779" s="7"/>
      <c r="AG779" s="7"/>
    </row>
    <row r="780" spans="1:33" ht="21" customHeight="1">
      <c r="A780" s="25"/>
      <c r="B780" s="7"/>
      <c r="C780" s="7"/>
      <c r="D780" s="26"/>
      <c r="E780" s="26"/>
      <c r="F780" s="26"/>
      <c r="G780" s="26"/>
      <c r="H780" s="26"/>
      <c r="I780" s="7"/>
      <c r="J780" s="7"/>
      <c r="K780" s="7"/>
      <c r="L780" s="7"/>
      <c r="M780" s="7"/>
      <c r="N780" s="7"/>
      <c r="O780" s="7"/>
      <c r="P780" s="7"/>
      <c r="Q780" s="7"/>
      <c r="R780" s="7"/>
      <c r="S780" s="7"/>
      <c r="T780" s="7"/>
      <c r="U780" s="7"/>
      <c r="V780" s="7"/>
      <c r="W780" s="7"/>
      <c r="X780" s="7"/>
      <c r="Y780" s="7"/>
      <c r="Z780" s="7"/>
      <c r="AA780" s="7"/>
      <c r="AB780" s="7"/>
      <c r="AC780" s="7"/>
      <c r="AD780" s="7"/>
      <c r="AE780" s="7"/>
      <c r="AF780" s="7"/>
      <c r="AG780" s="7"/>
    </row>
    <row r="781" spans="1:33" ht="21" customHeight="1">
      <c r="A781" s="25"/>
      <c r="B781" s="7"/>
      <c r="C781" s="7"/>
      <c r="D781" s="26"/>
      <c r="E781" s="26"/>
      <c r="F781" s="26"/>
      <c r="G781" s="26"/>
      <c r="H781" s="26"/>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row>
    <row r="782" spans="1:33" ht="21" customHeight="1">
      <c r="A782" s="25"/>
      <c r="B782" s="7"/>
      <c r="C782" s="7"/>
      <c r="D782" s="26"/>
      <c r="E782" s="26"/>
      <c r="F782" s="26"/>
      <c r="G782" s="26"/>
      <c r="H782" s="26"/>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row>
    <row r="783" spans="1:33" ht="21" customHeight="1">
      <c r="A783" s="25"/>
      <c r="B783" s="7"/>
      <c r="C783" s="7"/>
      <c r="D783" s="26"/>
      <c r="E783" s="26"/>
      <c r="F783" s="26"/>
      <c r="G783" s="26"/>
      <c r="H783" s="26"/>
      <c r="I783" s="7"/>
      <c r="J783" s="7"/>
      <c r="K783" s="7"/>
      <c r="L783" s="7"/>
      <c r="M783" s="7"/>
      <c r="N783" s="7"/>
      <c r="O783" s="7"/>
      <c r="P783" s="7"/>
      <c r="Q783" s="7"/>
      <c r="R783" s="7"/>
      <c r="S783" s="7"/>
      <c r="T783" s="7"/>
      <c r="U783" s="7"/>
      <c r="V783" s="7"/>
      <c r="W783" s="7"/>
      <c r="X783" s="7"/>
      <c r="Y783" s="7"/>
      <c r="Z783" s="7"/>
      <c r="AA783" s="7"/>
      <c r="AB783" s="7"/>
      <c r="AC783" s="7"/>
      <c r="AD783" s="7"/>
      <c r="AE783" s="7"/>
      <c r="AF783" s="7"/>
      <c r="AG783" s="7"/>
    </row>
    <row r="784" spans="1:33" ht="21" customHeight="1">
      <c r="A784" s="25"/>
      <c r="B784" s="7"/>
      <c r="C784" s="7"/>
      <c r="D784" s="26"/>
      <c r="E784" s="26"/>
      <c r="F784" s="26"/>
      <c r="G784" s="26"/>
      <c r="H784" s="26"/>
      <c r="I784" s="7"/>
      <c r="J784" s="7"/>
      <c r="K784" s="7"/>
      <c r="L784" s="7"/>
      <c r="M784" s="7"/>
      <c r="N784" s="7"/>
      <c r="O784" s="7"/>
      <c r="P784" s="7"/>
      <c r="Q784" s="7"/>
      <c r="R784" s="7"/>
      <c r="S784" s="7"/>
      <c r="T784" s="7"/>
      <c r="U784" s="7"/>
      <c r="V784" s="7"/>
      <c r="W784" s="7"/>
      <c r="X784" s="7"/>
      <c r="Y784" s="7"/>
      <c r="Z784" s="7"/>
      <c r="AA784" s="7"/>
      <c r="AB784" s="7"/>
      <c r="AC784" s="7"/>
      <c r="AD784" s="7"/>
      <c r="AE784" s="7"/>
      <c r="AF784" s="7"/>
      <c r="AG784" s="7"/>
    </row>
    <row r="785" spans="1:33" ht="21" customHeight="1">
      <c r="A785" s="25"/>
      <c r="B785" s="7"/>
      <c r="C785" s="7"/>
      <c r="D785" s="26"/>
      <c r="E785" s="26"/>
      <c r="F785" s="26"/>
      <c r="G785" s="26"/>
      <c r="H785" s="26"/>
      <c r="I785" s="7"/>
      <c r="J785" s="7"/>
      <c r="K785" s="7"/>
      <c r="L785" s="7"/>
      <c r="M785" s="7"/>
      <c r="N785" s="7"/>
      <c r="O785" s="7"/>
      <c r="P785" s="7"/>
      <c r="Q785" s="7"/>
      <c r="R785" s="7"/>
      <c r="S785" s="7"/>
      <c r="T785" s="7"/>
      <c r="U785" s="7"/>
      <c r="V785" s="7"/>
      <c r="W785" s="7"/>
      <c r="X785" s="7"/>
      <c r="Y785" s="7"/>
      <c r="Z785" s="7"/>
      <c r="AA785" s="7"/>
      <c r="AB785" s="7"/>
      <c r="AC785" s="7"/>
      <c r="AD785" s="7"/>
      <c r="AE785" s="7"/>
      <c r="AF785" s="7"/>
      <c r="AG785" s="7"/>
    </row>
    <row r="786" spans="1:33" ht="21" customHeight="1">
      <c r="A786" s="25"/>
      <c r="B786" s="7"/>
      <c r="C786" s="7"/>
      <c r="D786" s="26"/>
      <c r="E786" s="26"/>
      <c r="F786" s="26"/>
      <c r="G786" s="26"/>
      <c r="H786" s="26"/>
      <c r="I786" s="7"/>
      <c r="J786" s="7"/>
      <c r="K786" s="7"/>
      <c r="L786" s="7"/>
      <c r="M786" s="7"/>
      <c r="N786" s="7"/>
      <c r="O786" s="7"/>
      <c r="P786" s="7"/>
      <c r="Q786" s="7"/>
      <c r="R786" s="7"/>
      <c r="S786" s="7"/>
      <c r="T786" s="7"/>
      <c r="U786" s="7"/>
      <c r="V786" s="7"/>
      <c r="W786" s="7"/>
      <c r="X786" s="7"/>
      <c r="Y786" s="7"/>
      <c r="Z786" s="7"/>
      <c r="AA786" s="7"/>
      <c r="AB786" s="7"/>
      <c r="AC786" s="7"/>
      <c r="AD786" s="7"/>
      <c r="AE786" s="7"/>
      <c r="AF786" s="7"/>
      <c r="AG786" s="7"/>
    </row>
    <row r="787" spans="1:33" ht="21" customHeight="1">
      <c r="A787" s="25"/>
      <c r="B787" s="7"/>
      <c r="C787" s="7"/>
      <c r="D787" s="26"/>
      <c r="E787" s="26"/>
      <c r="F787" s="26"/>
      <c r="G787" s="26"/>
      <c r="H787" s="26"/>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row>
    <row r="788" spans="1:33" ht="21" customHeight="1">
      <c r="A788" s="25"/>
      <c r="B788" s="7"/>
      <c r="C788" s="7"/>
      <c r="D788" s="26"/>
      <c r="E788" s="26"/>
      <c r="F788" s="26"/>
      <c r="G788" s="26"/>
      <c r="H788" s="26"/>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row>
    <row r="789" spans="1:33" ht="21" customHeight="1">
      <c r="A789" s="25"/>
      <c r="B789" s="7"/>
      <c r="C789" s="7"/>
      <c r="D789" s="26"/>
      <c r="E789" s="26"/>
      <c r="F789" s="26"/>
      <c r="G789" s="26"/>
      <c r="H789" s="26"/>
      <c r="I789" s="7"/>
      <c r="J789" s="7"/>
      <c r="K789" s="7"/>
      <c r="L789" s="7"/>
      <c r="M789" s="7"/>
      <c r="N789" s="7"/>
      <c r="O789" s="7"/>
      <c r="P789" s="7"/>
      <c r="Q789" s="7"/>
      <c r="R789" s="7"/>
      <c r="S789" s="7"/>
      <c r="T789" s="7"/>
      <c r="U789" s="7"/>
      <c r="V789" s="7"/>
      <c r="W789" s="7"/>
      <c r="X789" s="7"/>
      <c r="Y789" s="7"/>
      <c r="Z789" s="7"/>
      <c r="AA789" s="7"/>
      <c r="AB789" s="7"/>
      <c r="AC789" s="7"/>
      <c r="AD789" s="7"/>
      <c r="AE789" s="7"/>
      <c r="AF789" s="7"/>
      <c r="AG789" s="7"/>
    </row>
    <row r="790" spans="1:33" ht="21" customHeight="1">
      <c r="A790" s="25"/>
      <c r="B790" s="7"/>
      <c r="C790" s="7"/>
      <c r="D790" s="26"/>
      <c r="E790" s="26"/>
      <c r="F790" s="26"/>
      <c r="G790" s="26"/>
      <c r="H790" s="26"/>
      <c r="I790" s="7"/>
      <c r="J790" s="7"/>
      <c r="K790" s="7"/>
      <c r="L790" s="7"/>
      <c r="M790" s="7"/>
      <c r="N790" s="7"/>
      <c r="O790" s="7"/>
      <c r="P790" s="7"/>
      <c r="Q790" s="7"/>
      <c r="R790" s="7"/>
      <c r="S790" s="7"/>
      <c r="T790" s="7"/>
      <c r="U790" s="7"/>
      <c r="V790" s="7"/>
      <c r="W790" s="7"/>
      <c r="X790" s="7"/>
      <c r="Y790" s="7"/>
      <c r="Z790" s="7"/>
      <c r="AA790" s="7"/>
      <c r="AB790" s="7"/>
      <c r="AC790" s="7"/>
      <c r="AD790" s="7"/>
      <c r="AE790" s="7"/>
      <c r="AF790" s="7"/>
      <c r="AG790" s="7"/>
    </row>
    <row r="791" spans="1:33" ht="21" customHeight="1">
      <c r="A791" s="25"/>
      <c r="B791" s="7"/>
      <c r="C791" s="7"/>
      <c r="D791" s="26"/>
      <c r="E791" s="26"/>
      <c r="F791" s="26"/>
      <c r="G791" s="26"/>
      <c r="H791" s="26"/>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row>
    <row r="792" spans="1:33" ht="21" customHeight="1">
      <c r="A792" s="25"/>
      <c r="B792" s="7"/>
      <c r="C792" s="7"/>
      <c r="D792" s="26"/>
      <c r="E792" s="26"/>
      <c r="F792" s="26"/>
      <c r="G792" s="26"/>
      <c r="H792" s="26"/>
      <c r="I792" s="7"/>
      <c r="J792" s="7"/>
      <c r="K792" s="7"/>
      <c r="L792" s="7"/>
      <c r="M792" s="7"/>
      <c r="N792" s="7"/>
      <c r="O792" s="7"/>
      <c r="P792" s="7"/>
      <c r="Q792" s="7"/>
      <c r="R792" s="7"/>
      <c r="S792" s="7"/>
      <c r="T792" s="7"/>
      <c r="U792" s="7"/>
      <c r="V792" s="7"/>
      <c r="W792" s="7"/>
      <c r="X792" s="7"/>
      <c r="Y792" s="7"/>
      <c r="Z792" s="7"/>
      <c r="AA792" s="7"/>
      <c r="AB792" s="7"/>
      <c r="AC792" s="7"/>
      <c r="AD792" s="7"/>
      <c r="AE792" s="7"/>
      <c r="AF792" s="7"/>
      <c r="AG792" s="7"/>
    </row>
    <row r="793" spans="1:33" ht="21" customHeight="1">
      <c r="A793" s="25"/>
      <c r="B793" s="7"/>
      <c r="C793" s="7"/>
      <c r="D793" s="26"/>
      <c r="E793" s="26"/>
      <c r="F793" s="26"/>
      <c r="G793" s="26"/>
      <c r="H793" s="26"/>
      <c r="I793" s="7"/>
      <c r="J793" s="7"/>
      <c r="K793" s="7"/>
      <c r="L793" s="7"/>
      <c r="M793" s="7"/>
      <c r="N793" s="7"/>
      <c r="O793" s="7"/>
      <c r="P793" s="7"/>
      <c r="Q793" s="7"/>
      <c r="R793" s="7"/>
      <c r="S793" s="7"/>
      <c r="T793" s="7"/>
      <c r="U793" s="7"/>
      <c r="V793" s="7"/>
      <c r="W793" s="7"/>
      <c r="X793" s="7"/>
      <c r="Y793" s="7"/>
      <c r="Z793" s="7"/>
      <c r="AA793" s="7"/>
      <c r="AB793" s="7"/>
      <c r="AC793" s="7"/>
      <c r="AD793" s="7"/>
      <c r="AE793" s="7"/>
      <c r="AF793" s="7"/>
      <c r="AG793" s="7"/>
    </row>
    <row r="794" spans="1:33" ht="21" customHeight="1">
      <c r="A794" s="25"/>
      <c r="B794" s="7"/>
      <c r="C794" s="7"/>
      <c r="D794" s="26"/>
      <c r="E794" s="26"/>
      <c r="F794" s="26"/>
      <c r="G794" s="26"/>
      <c r="H794" s="26"/>
      <c r="I794" s="7"/>
      <c r="J794" s="7"/>
      <c r="K794" s="7"/>
      <c r="L794" s="7"/>
      <c r="M794" s="7"/>
      <c r="N794" s="7"/>
      <c r="O794" s="7"/>
      <c r="P794" s="7"/>
      <c r="Q794" s="7"/>
      <c r="R794" s="7"/>
      <c r="S794" s="7"/>
      <c r="T794" s="7"/>
      <c r="U794" s="7"/>
      <c r="V794" s="7"/>
      <c r="W794" s="7"/>
      <c r="X794" s="7"/>
      <c r="Y794" s="7"/>
      <c r="Z794" s="7"/>
      <c r="AA794" s="7"/>
      <c r="AB794" s="7"/>
      <c r="AC794" s="7"/>
      <c r="AD794" s="7"/>
      <c r="AE794" s="7"/>
      <c r="AF794" s="7"/>
      <c r="AG794" s="7"/>
    </row>
    <row r="795" spans="1:33" ht="21" customHeight="1">
      <c r="A795" s="25"/>
      <c r="B795" s="7"/>
      <c r="C795" s="7"/>
      <c r="D795" s="26"/>
      <c r="E795" s="26"/>
      <c r="F795" s="26"/>
      <c r="G795" s="26"/>
      <c r="H795" s="26"/>
      <c r="I795" s="7"/>
      <c r="J795" s="7"/>
      <c r="K795" s="7"/>
      <c r="L795" s="7"/>
      <c r="M795" s="7"/>
      <c r="N795" s="7"/>
      <c r="O795" s="7"/>
      <c r="P795" s="7"/>
      <c r="Q795" s="7"/>
      <c r="R795" s="7"/>
      <c r="S795" s="7"/>
      <c r="T795" s="7"/>
      <c r="U795" s="7"/>
      <c r="V795" s="7"/>
      <c r="W795" s="7"/>
      <c r="X795" s="7"/>
      <c r="Y795" s="7"/>
      <c r="Z795" s="7"/>
      <c r="AA795" s="7"/>
      <c r="AB795" s="7"/>
      <c r="AC795" s="7"/>
      <c r="AD795" s="7"/>
      <c r="AE795" s="7"/>
      <c r="AF795" s="7"/>
      <c r="AG795" s="7"/>
    </row>
    <row r="796" spans="1:33" ht="21" customHeight="1">
      <c r="A796" s="25"/>
      <c r="B796" s="7"/>
      <c r="C796" s="7"/>
      <c r="D796" s="26"/>
      <c r="E796" s="26"/>
      <c r="F796" s="26"/>
      <c r="G796" s="26"/>
      <c r="H796" s="26"/>
      <c r="I796" s="7"/>
      <c r="J796" s="7"/>
      <c r="K796" s="7"/>
      <c r="L796" s="7"/>
      <c r="M796" s="7"/>
      <c r="N796" s="7"/>
      <c r="O796" s="7"/>
      <c r="P796" s="7"/>
      <c r="Q796" s="7"/>
      <c r="R796" s="7"/>
      <c r="S796" s="7"/>
      <c r="T796" s="7"/>
      <c r="U796" s="7"/>
      <c r="V796" s="7"/>
      <c r="W796" s="7"/>
      <c r="X796" s="7"/>
      <c r="Y796" s="7"/>
      <c r="Z796" s="7"/>
      <c r="AA796" s="7"/>
      <c r="AB796" s="7"/>
      <c r="AC796" s="7"/>
      <c r="AD796" s="7"/>
      <c r="AE796" s="7"/>
      <c r="AF796" s="7"/>
      <c r="AG796" s="7"/>
    </row>
    <row r="797" spans="1:33" ht="21" customHeight="1">
      <c r="A797" s="25"/>
      <c r="B797" s="7"/>
      <c r="C797" s="7"/>
      <c r="D797" s="26"/>
      <c r="E797" s="26"/>
      <c r="F797" s="26"/>
      <c r="G797" s="26"/>
      <c r="H797" s="26"/>
      <c r="I797" s="7"/>
      <c r="J797" s="7"/>
      <c r="K797" s="7"/>
      <c r="L797" s="7"/>
      <c r="M797" s="7"/>
      <c r="N797" s="7"/>
      <c r="O797" s="7"/>
      <c r="P797" s="7"/>
      <c r="Q797" s="7"/>
      <c r="R797" s="7"/>
      <c r="S797" s="7"/>
      <c r="T797" s="7"/>
      <c r="U797" s="7"/>
      <c r="V797" s="7"/>
      <c r="W797" s="7"/>
      <c r="X797" s="7"/>
      <c r="Y797" s="7"/>
      <c r="Z797" s="7"/>
      <c r="AA797" s="7"/>
      <c r="AB797" s="7"/>
      <c r="AC797" s="7"/>
      <c r="AD797" s="7"/>
      <c r="AE797" s="7"/>
      <c r="AF797" s="7"/>
      <c r="AG797" s="7"/>
    </row>
    <row r="798" spans="1:33" ht="21" customHeight="1">
      <c r="A798" s="25"/>
      <c r="B798" s="7"/>
      <c r="C798" s="7"/>
      <c r="D798" s="26"/>
      <c r="E798" s="26"/>
      <c r="F798" s="26"/>
      <c r="G798" s="26"/>
      <c r="H798" s="26"/>
      <c r="I798" s="7"/>
      <c r="J798" s="7"/>
      <c r="K798" s="7"/>
      <c r="L798" s="7"/>
      <c r="M798" s="7"/>
      <c r="N798" s="7"/>
      <c r="O798" s="7"/>
      <c r="P798" s="7"/>
      <c r="Q798" s="7"/>
      <c r="R798" s="7"/>
      <c r="S798" s="7"/>
      <c r="T798" s="7"/>
      <c r="U798" s="7"/>
      <c r="V798" s="7"/>
      <c r="W798" s="7"/>
      <c r="X798" s="7"/>
      <c r="Y798" s="7"/>
      <c r="Z798" s="7"/>
      <c r="AA798" s="7"/>
      <c r="AB798" s="7"/>
      <c r="AC798" s="7"/>
      <c r="AD798" s="7"/>
      <c r="AE798" s="7"/>
      <c r="AF798" s="7"/>
      <c r="AG798" s="7"/>
    </row>
    <row r="799" spans="1:33" ht="21" customHeight="1">
      <c r="A799" s="25"/>
      <c r="B799" s="7"/>
      <c r="C799" s="7"/>
      <c r="D799" s="26"/>
      <c r="E799" s="26"/>
      <c r="F799" s="26"/>
      <c r="G799" s="26"/>
      <c r="H799" s="26"/>
      <c r="I799" s="7"/>
      <c r="J799" s="7"/>
      <c r="K799" s="7"/>
      <c r="L799" s="7"/>
      <c r="M799" s="7"/>
      <c r="N799" s="7"/>
      <c r="O799" s="7"/>
      <c r="P799" s="7"/>
      <c r="Q799" s="7"/>
      <c r="R799" s="7"/>
      <c r="S799" s="7"/>
      <c r="T799" s="7"/>
      <c r="U799" s="7"/>
      <c r="V799" s="7"/>
      <c r="W799" s="7"/>
      <c r="X799" s="7"/>
      <c r="Y799" s="7"/>
      <c r="Z799" s="7"/>
      <c r="AA799" s="7"/>
      <c r="AB799" s="7"/>
      <c r="AC799" s="7"/>
      <c r="AD799" s="7"/>
      <c r="AE799" s="7"/>
      <c r="AF799" s="7"/>
      <c r="AG799" s="7"/>
    </row>
    <row r="800" spans="1:33" ht="21" customHeight="1">
      <c r="A800" s="25"/>
      <c r="B800" s="7"/>
      <c r="C800" s="7"/>
      <c r="D800" s="26"/>
      <c r="E800" s="26"/>
      <c r="F800" s="26"/>
      <c r="G800" s="26"/>
      <c r="H800" s="26"/>
      <c r="I800" s="7"/>
      <c r="J800" s="7"/>
      <c r="K800" s="7"/>
      <c r="L800" s="7"/>
      <c r="M800" s="7"/>
      <c r="N800" s="7"/>
      <c r="O800" s="7"/>
      <c r="P800" s="7"/>
      <c r="Q800" s="7"/>
      <c r="R800" s="7"/>
      <c r="S800" s="7"/>
      <c r="T800" s="7"/>
      <c r="U800" s="7"/>
      <c r="V800" s="7"/>
      <c r="W800" s="7"/>
      <c r="X800" s="7"/>
      <c r="Y800" s="7"/>
      <c r="Z800" s="7"/>
      <c r="AA800" s="7"/>
      <c r="AB800" s="7"/>
      <c r="AC800" s="7"/>
      <c r="AD800" s="7"/>
      <c r="AE800" s="7"/>
      <c r="AF800" s="7"/>
      <c r="AG800" s="7"/>
    </row>
    <row r="801" spans="1:33" ht="21" customHeight="1">
      <c r="A801" s="25"/>
      <c r="B801" s="7"/>
      <c r="C801" s="7"/>
      <c r="D801" s="26"/>
      <c r="E801" s="26"/>
      <c r="F801" s="26"/>
      <c r="G801" s="26"/>
      <c r="H801" s="26"/>
      <c r="I801" s="7"/>
      <c r="J801" s="7"/>
      <c r="K801" s="7"/>
      <c r="L801" s="7"/>
      <c r="M801" s="7"/>
      <c r="N801" s="7"/>
      <c r="O801" s="7"/>
      <c r="P801" s="7"/>
      <c r="Q801" s="7"/>
      <c r="R801" s="7"/>
      <c r="S801" s="7"/>
      <c r="T801" s="7"/>
      <c r="U801" s="7"/>
      <c r="V801" s="7"/>
      <c r="W801" s="7"/>
      <c r="X801" s="7"/>
      <c r="Y801" s="7"/>
      <c r="Z801" s="7"/>
      <c r="AA801" s="7"/>
      <c r="AB801" s="7"/>
      <c r="AC801" s="7"/>
      <c r="AD801" s="7"/>
      <c r="AE801" s="7"/>
      <c r="AF801" s="7"/>
      <c r="AG801" s="7"/>
    </row>
    <row r="802" spans="1:33" ht="21" customHeight="1">
      <c r="A802" s="25"/>
      <c r="B802" s="7"/>
      <c r="C802" s="7"/>
      <c r="D802" s="26"/>
      <c r="E802" s="26"/>
      <c r="F802" s="26"/>
      <c r="G802" s="26"/>
      <c r="H802" s="26"/>
      <c r="I802" s="7"/>
      <c r="J802" s="7"/>
      <c r="K802" s="7"/>
      <c r="L802" s="7"/>
      <c r="M802" s="7"/>
      <c r="N802" s="7"/>
      <c r="O802" s="7"/>
      <c r="P802" s="7"/>
      <c r="Q802" s="7"/>
      <c r="R802" s="7"/>
      <c r="S802" s="7"/>
      <c r="T802" s="7"/>
      <c r="U802" s="7"/>
      <c r="V802" s="7"/>
      <c r="W802" s="7"/>
      <c r="X802" s="7"/>
      <c r="Y802" s="7"/>
      <c r="Z802" s="7"/>
      <c r="AA802" s="7"/>
      <c r="AB802" s="7"/>
      <c r="AC802" s="7"/>
      <c r="AD802" s="7"/>
      <c r="AE802" s="7"/>
      <c r="AF802" s="7"/>
      <c r="AG802" s="7"/>
    </row>
    <row r="803" spans="1:33" ht="21" customHeight="1">
      <c r="A803" s="25"/>
      <c r="B803" s="7"/>
      <c r="C803" s="7"/>
      <c r="D803" s="26"/>
      <c r="E803" s="26"/>
      <c r="F803" s="26"/>
      <c r="G803" s="26"/>
      <c r="H803" s="26"/>
      <c r="I803" s="7"/>
      <c r="J803" s="7"/>
      <c r="K803" s="7"/>
      <c r="L803" s="7"/>
      <c r="M803" s="7"/>
      <c r="N803" s="7"/>
      <c r="O803" s="7"/>
      <c r="P803" s="7"/>
      <c r="Q803" s="7"/>
      <c r="R803" s="7"/>
      <c r="S803" s="7"/>
      <c r="T803" s="7"/>
      <c r="U803" s="7"/>
      <c r="V803" s="7"/>
      <c r="W803" s="7"/>
      <c r="X803" s="7"/>
      <c r="Y803" s="7"/>
      <c r="Z803" s="7"/>
      <c r="AA803" s="7"/>
      <c r="AB803" s="7"/>
      <c r="AC803" s="7"/>
      <c r="AD803" s="7"/>
      <c r="AE803" s="7"/>
      <c r="AF803" s="7"/>
      <c r="AG803" s="7"/>
    </row>
    <row r="804" spans="1:33" ht="21" customHeight="1">
      <c r="A804" s="25"/>
      <c r="B804" s="7"/>
      <c r="C804" s="7"/>
      <c r="D804" s="26"/>
      <c r="E804" s="26"/>
      <c r="F804" s="26"/>
      <c r="G804" s="26"/>
      <c r="H804" s="26"/>
      <c r="I804" s="7"/>
      <c r="J804" s="7"/>
      <c r="K804" s="7"/>
      <c r="L804" s="7"/>
      <c r="M804" s="7"/>
      <c r="N804" s="7"/>
      <c r="O804" s="7"/>
      <c r="P804" s="7"/>
      <c r="Q804" s="7"/>
      <c r="R804" s="7"/>
      <c r="S804" s="7"/>
      <c r="T804" s="7"/>
      <c r="U804" s="7"/>
      <c r="V804" s="7"/>
      <c r="W804" s="7"/>
      <c r="X804" s="7"/>
      <c r="Y804" s="7"/>
      <c r="Z804" s="7"/>
      <c r="AA804" s="7"/>
      <c r="AB804" s="7"/>
      <c r="AC804" s="7"/>
      <c r="AD804" s="7"/>
      <c r="AE804" s="7"/>
      <c r="AF804" s="7"/>
      <c r="AG804" s="7"/>
    </row>
    <row r="805" spans="1:33" ht="21" customHeight="1">
      <c r="A805" s="25"/>
      <c r="B805" s="7"/>
      <c r="C805" s="7"/>
      <c r="D805" s="26"/>
      <c r="E805" s="26"/>
      <c r="F805" s="26"/>
      <c r="G805" s="26"/>
      <c r="H805" s="26"/>
      <c r="I805" s="7"/>
      <c r="J805" s="7"/>
      <c r="K805" s="7"/>
      <c r="L805" s="7"/>
      <c r="M805" s="7"/>
      <c r="N805" s="7"/>
      <c r="O805" s="7"/>
      <c r="P805" s="7"/>
      <c r="Q805" s="7"/>
      <c r="R805" s="7"/>
      <c r="S805" s="7"/>
      <c r="T805" s="7"/>
      <c r="U805" s="7"/>
      <c r="V805" s="7"/>
      <c r="W805" s="7"/>
      <c r="X805" s="7"/>
      <c r="Y805" s="7"/>
      <c r="Z805" s="7"/>
      <c r="AA805" s="7"/>
      <c r="AB805" s="7"/>
      <c r="AC805" s="7"/>
      <c r="AD805" s="7"/>
      <c r="AE805" s="7"/>
      <c r="AF805" s="7"/>
      <c r="AG805" s="7"/>
    </row>
    <row r="806" spans="1:33" ht="21" customHeight="1">
      <c r="A806" s="25"/>
      <c r="B806" s="7"/>
      <c r="C806" s="7"/>
      <c r="D806" s="26"/>
      <c r="E806" s="26"/>
      <c r="F806" s="26"/>
      <c r="G806" s="26"/>
      <c r="H806" s="26"/>
      <c r="I806" s="7"/>
      <c r="J806" s="7"/>
      <c r="K806" s="7"/>
      <c r="L806" s="7"/>
      <c r="M806" s="7"/>
      <c r="N806" s="7"/>
      <c r="O806" s="7"/>
      <c r="P806" s="7"/>
      <c r="Q806" s="7"/>
      <c r="R806" s="7"/>
      <c r="S806" s="7"/>
      <c r="T806" s="7"/>
      <c r="U806" s="7"/>
      <c r="V806" s="7"/>
      <c r="W806" s="7"/>
      <c r="X806" s="7"/>
      <c r="Y806" s="7"/>
      <c r="Z806" s="7"/>
      <c r="AA806" s="7"/>
      <c r="AB806" s="7"/>
      <c r="AC806" s="7"/>
      <c r="AD806" s="7"/>
      <c r="AE806" s="7"/>
      <c r="AF806" s="7"/>
      <c r="AG806" s="7"/>
    </row>
    <row r="807" spans="1:33" ht="21" customHeight="1">
      <c r="A807" s="25"/>
      <c r="B807" s="7"/>
      <c r="C807" s="7"/>
      <c r="D807" s="26"/>
      <c r="E807" s="26"/>
      <c r="F807" s="26"/>
      <c r="G807" s="26"/>
      <c r="H807" s="26"/>
      <c r="I807" s="7"/>
      <c r="J807" s="7"/>
      <c r="K807" s="7"/>
      <c r="L807" s="7"/>
      <c r="M807" s="7"/>
      <c r="N807" s="7"/>
      <c r="O807" s="7"/>
      <c r="P807" s="7"/>
      <c r="Q807" s="7"/>
      <c r="R807" s="7"/>
      <c r="S807" s="7"/>
      <c r="T807" s="7"/>
      <c r="U807" s="7"/>
      <c r="V807" s="7"/>
      <c r="W807" s="7"/>
      <c r="X807" s="7"/>
      <c r="Y807" s="7"/>
      <c r="Z807" s="7"/>
      <c r="AA807" s="7"/>
      <c r="AB807" s="7"/>
      <c r="AC807" s="7"/>
      <c r="AD807" s="7"/>
      <c r="AE807" s="7"/>
      <c r="AF807" s="7"/>
      <c r="AG807" s="7"/>
    </row>
    <row r="808" spans="1:33" ht="21" customHeight="1">
      <c r="A808" s="25"/>
      <c r="B808" s="7"/>
      <c r="C808" s="7"/>
      <c r="D808" s="26"/>
      <c r="E808" s="26"/>
      <c r="F808" s="26"/>
      <c r="G808" s="26"/>
      <c r="H808" s="26"/>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row>
    <row r="809" spans="1:33" ht="21" customHeight="1">
      <c r="A809" s="25"/>
      <c r="B809" s="7"/>
      <c r="C809" s="7"/>
      <c r="D809" s="26"/>
      <c r="E809" s="26"/>
      <c r="F809" s="26"/>
      <c r="G809" s="26"/>
      <c r="H809" s="26"/>
      <c r="I809" s="7"/>
      <c r="J809" s="7"/>
      <c r="K809" s="7"/>
      <c r="L809" s="7"/>
      <c r="M809" s="7"/>
      <c r="N809" s="7"/>
      <c r="O809" s="7"/>
      <c r="P809" s="7"/>
      <c r="Q809" s="7"/>
      <c r="R809" s="7"/>
      <c r="S809" s="7"/>
      <c r="T809" s="7"/>
      <c r="U809" s="7"/>
      <c r="V809" s="7"/>
      <c r="W809" s="7"/>
      <c r="X809" s="7"/>
      <c r="Y809" s="7"/>
      <c r="Z809" s="7"/>
      <c r="AA809" s="7"/>
      <c r="AB809" s="7"/>
      <c r="AC809" s="7"/>
      <c r="AD809" s="7"/>
      <c r="AE809" s="7"/>
      <c r="AF809" s="7"/>
      <c r="AG809" s="7"/>
    </row>
    <row r="810" spans="1:33" ht="21" customHeight="1">
      <c r="A810" s="25"/>
      <c r="B810" s="7"/>
      <c r="C810" s="7"/>
      <c r="D810" s="26"/>
      <c r="E810" s="26"/>
      <c r="F810" s="26"/>
      <c r="G810" s="26"/>
      <c r="H810" s="26"/>
      <c r="I810" s="7"/>
      <c r="J810" s="7"/>
      <c r="K810" s="7"/>
      <c r="L810" s="7"/>
      <c r="M810" s="7"/>
      <c r="N810" s="7"/>
      <c r="O810" s="7"/>
      <c r="P810" s="7"/>
      <c r="Q810" s="7"/>
      <c r="R810" s="7"/>
      <c r="S810" s="7"/>
      <c r="T810" s="7"/>
      <c r="U810" s="7"/>
      <c r="V810" s="7"/>
      <c r="W810" s="7"/>
      <c r="X810" s="7"/>
      <c r="Y810" s="7"/>
      <c r="Z810" s="7"/>
      <c r="AA810" s="7"/>
      <c r="AB810" s="7"/>
      <c r="AC810" s="7"/>
      <c r="AD810" s="7"/>
      <c r="AE810" s="7"/>
      <c r="AF810" s="7"/>
      <c r="AG810" s="7"/>
    </row>
    <row r="811" spans="1:33" ht="21" customHeight="1">
      <c r="A811" s="25"/>
      <c r="B811" s="7"/>
      <c r="C811" s="7"/>
      <c r="D811" s="26"/>
      <c r="E811" s="26"/>
      <c r="F811" s="26"/>
      <c r="G811" s="26"/>
      <c r="H811" s="26"/>
      <c r="I811" s="7"/>
      <c r="J811" s="7"/>
      <c r="K811" s="7"/>
      <c r="L811" s="7"/>
      <c r="M811" s="7"/>
      <c r="N811" s="7"/>
      <c r="O811" s="7"/>
      <c r="P811" s="7"/>
      <c r="Q811" s="7"/>
      <c r="R811" s="7"/>
      <c r="S811" s="7"/>
      <c r="T811" s="7"/>
      <c r="U811" s="7"/>
      <c r="V811" s="7"/>
      <c r="W811" s="7"/>
      <c r="X811" s="7"/>
      <c r="Y811" s="7"/>
      <c r="Z811" s="7"/>
      <c r="AA811" s="7"/>
      <c r="AB811" s="7"/>
      <c r="AC811" s="7"/>
      <c r="AD811" s="7"/>
      <c r="AE811" s="7"/>
      <c r="AF811" s="7"/>
      <c r="AG811" s="7"/>
    </row>
    <row r="812" spans="1:33" ht="21" customHeight="1">
      <c r="A812" s="25"/>
      <c r="B812" s="7"/>
      <c r="C812" s="7"/>
      <c r="D812" s="26"/>
      <c r="E812" s="26"/>
      <c r="F812" s="26"/>
      <c r="G812" s="26"/>
      <c r="H812" s="26"/>
      <c r="I812" s="7"/>
      <c r="J812" s="7"/>
      <c r="K812" s="7"/>
      <c r="L812" s="7"/>
      <c r="M812" s="7"/>
      <c r="N812" s="7"/>
      <c r="O812" s="7"/>
      <c r="P812" s="7"/>
      <c r="Q812" s="7"/>
      <c r="R812" s="7"/>
      <c r="S812" s="7"/>
      <c r="T812" s="7"/>
      <c r="U812" s="7"/>
      <c r="V812" s="7"/>
      <c r="W812" s="7"/>
      <c r="X812" s="7"/>
      <c r="Y812" s="7"/>
      <c r="Z812" s="7"/>
      <c r="AA812" s="7"/>
      <c r="AB812" s="7"/>
      <c r="AC812" s="7"/>
      <c r="AD812" s="7"/>
      <c r="AE812" s="7"/>
      <c r="AF812" s="7"/>
      <c r="AG812" s="7"/>
    </row>
    <row r="813" spans="1:33" ht="21" customHeight="1">
      <c r="A813" s="25"/>
      <c r="B813" s="7"/>
      <c r="C813" s="7"/>
      <c r="D813" s="26"/>
      <c r="E813" s="26"/>
      <c r="F813" s="26"/>
      <c r="G813" s="26"/>
      <c r="H813" s="26"/>
      <c r="I813" s="7"/>
      <c r="J813" s="7"/>
      <c r="K813" s="7"/>
      <c r="L813" s="7"/>
      <c r="M813" s="7"/>
      <c r="N813" s="7"/>
      <c r="O813" s="7"/>
      <c r="P813" s="7"/>
      <c r="Q813" s="7"/>
      <c r="R813" s="7"/>
      <c r="S813" s="7"/>
      <c r="T813" s="7"/>
      <c r="U813" s="7"/>
      <c r="V813" s="7"/>
      <c r="W813" s="7"/>
      <c r="X813" s="7"/>
      <c r="Y813" s="7"/>
      <c r="Z813" s="7"/>
      <c r="AA813" s="7"/>
      <c r="AB813" s="7"/>
      <c r="AC813" s="7"/>
      <c r="AD813" s="7"/>
      <c r="AE813" s="7"/>
      <c r="AF813" s="7"/>
      <c r="AG813" s="7"/>
    </row>
    <row r="814" spans="1:33" ht="21" customHeight="1">
      <c r="A814" s="25"/>
      <c r="B814" s="7"/>
      <c r="C814" s="7"/>
      <c r="D814" s="26"/>
      <c r="E814" s="26"/>
      <c r="F814" s="26"/>
      <c r="G814" s="26"/>
      <c r="H814" s="26"/>
      <c r="I814" s="7"/>
      <c r="J814" s="7"/>
      <c r="K814" s="7"/>
      <c r="L814" s="7"/>
      <c r="M814" s="7"/>
      <c r="N814" s="7"/>
      <c r="O814" s="7"/>
      <c r="P814" s="7"/>
      <c r="Q814" s="7"/>
      <c r="R814" s="7"/>
      <c r="S814" s="7"/>
      <c r="T814" s="7"/>
      <c r="U814" s="7"/>
      <c r="V814" s="7"/>
      <c r="W814" s="7"/>
      <c r="X814" s="7"/>
      <c r="Y814" s="7"/>
      <c r="Z814" s="7"/>
      <c r="AA814" s="7"/>
      <c r="AB814" s="7"/>
      <c r="AC814" s="7"/>
      <c r="AD814" s="7"/>
      <c r="AE814" s="7"/>
      <c r="AF814" s="7"/>
      <c r="AG814" s="7"/>
    </row>
    <row r="815" spans="1:33" ht="21" customHeight="1">
      <c r="A815" s="25"/>
      <c r="B815" s="7"/>
      <c r="C815" s="7"/>
      <c r="D815" s="26"/>
      <c r="E815" s="26"/>
      <c r="F815" s="26"/>
      <c r="G815" s="26"/>
      <c r="H815" s="26"/>
      <c r="I815" s="7"/>
      <c r="J815" s="7"/>
      <c r="K815" s="7"/>
      <c r="L815" s="7"/>
      <c r="M815" s="7"/>
      <c r="N815" s="7"/>
      <c r="O815" s="7"/>
      <c r="P815" s="7"/>
      <c r="Q815" s="7"/>
      <c r="R815" s="7"/>
      <c r="S815" s="7"/>
      <c r="T815" s="7"/>
      <c r="U815" s="7"/>
      <c r="V815" s="7"/>
      <c r="W815" s="7"/>
      <c r="X815" s="7"/>
      <c r="Y815" s="7"/>
      <c r="Z815" s="7"/>
      <c r="AA815" s="7"/>
      <c r="AB815" s="7"/>
      <c r="AC815" s="7"/>
      <c r="AD815" s="7"/>
      <c r="AE815" s="7"/>
      <c r="AF815" s="7"/>
      <c r="AG815" s="7"/>
    </row>
    <row r="816" spans="1:33" ht="21" customHeight="1">
      <c r="A816" s="25"/>
      <c r="B816" s="7"/>
      <c r="C816" s="7"/>
      <c r="D816" s="26"/>
      <c r="E816" s="26"/>
      <c r="F816" s="26"/>
      <c r="G816" s="26"/>
      <c r="H816" s="26"/>
      <c r="I816" s="7"/>
      <c r="J816" s="7"/>
      <c r="K816" s="7"/>
      <c r="L816" s="7"/>
      <c r="M816" s="7"/>
      <c r="N816" s="7"/>
      <c r="O816" s="7"/>
      <c r="P816" s="7"/>
      <c r="Q816" s="7"/>
      <c r="R816" s="7"/>
      <c r="S816" s="7"/>
      <c r="T816" s="7"/>
      <c r="U816" s="7"/>
      <c r="V816" s="7"/>
      <c r="W816" s="7"/>
      <c r="X816" s="7"/>
      <c r="Y816" s="7"/>
      <c r="Z816" s="7"/>
      <c r="AA816" s="7"/>
      <c r="AB816" s="7"/>
      <c r="AC816" s="7"/>
      <c r="AD816" s="7"/>
      <c r="AE816" s="7"/>
      <c r="AF816" s="7"/>
      <c r="AG816" s="7"/>
    </row>
    <row r="817" spans="1:33" ht="21" customHeight="1">
      <c r="A817" s="25"/>
      <c r="B817" s="7"/>
      <c r="C817" s="7"/>
      <c r="D817" s="26"/>
      <c r="E817" s="26"/>
      <c r="F817" s="26"/>
      <c r="G817" s="26"/>
      <c r="H817" s="26"/>
      <c r="I817" s="7"/>
      <c r="J817" s="7"/>
      <c r="K817" s="7"/>
      <c r="L817" s="7"/>
      <c r="M817" s="7"/>
      <c r="N817" s="7"/>
      <c r="O817" s="7"/>
      <c r="P817" s="7"/>
      <c r="Q817" s="7"/>
      <c r="R817" s="7"/>
      <c r="S817" s="7"/>
      <c r="T817" s="7"/>
      <c r="U817" s="7"/>
      <c r="V817" s="7"/>
      <c r="W817" s="7"/>
      <c r="X817" s="7"/>
      <c r="Y817" s="7"/>
      <c r="Z817" s="7"/>
      <c r="AA817" s="7"/>
      <c r="AB817" s="7"/>
      <c r="AC817" s="7"/>
      <c r="AD817" s="7"/>
      <c r="AE817" s="7"/>
      <c r="AF817" s="7"/>
      <c r="AG817" s="7"/>
    </row>
    <row r="818" spans="1:33" ht="21" customHeight="1">
      <c r="A818" s="25"/>
      <c r="B818" s="7"/>
      <c r="C818" s="7"/>
      <c r="D818" s="26"/>
      <c r="E818" s="26"/>
      <c r="F818" s="26"/>
      <c r="G818" s="26"/>
      <c r="H818" s="26"/>
      <c r="I818" s="7"/>
      <c r="J818" s="7"/>
      <c r="K818" s="7"/>
      <c r="L818" s="7"/>
      <c r="M818" s="7"/>
      <c r="N818" s="7"/>
      <c r="O818" s="7"/>
      <c r="P818" s="7"/>
      <c r="Q818" s="7"/>
      <c r="R818" s="7"/>
      <c r="S818" s="7"/>
      <c r="T818" s="7"/>
      <c r="U818" s="7"/>
      <c r="V818" s="7"/>
      <c r="W818" s="7"/>
      <c r="X818" s="7"/>
      <c r="Y818" s="7"/>
      <c r="Z818" s="7"/>
      <c r="AA818" s="7"/>
      <c r="AB818" s="7"/>
      <c r="AC818" s="7"/>
      <c r="AD818" s="7"/>
      <c r="AE818" s="7"/>
      <c r="AF818" s="7"/>
      <c r="AG818" s="7"/>
    </row>
    <row r="819" spans="1:33" ht="21" customHeight="1">
      <c r="A819" s="25"/>
      <c r="B819" s="7"/>
      <c r="C819" s="7"/>
      <c r="D819" s="26"/>
      <c r="E819" s="26"/>
      <c r="F819" s="26"/>
      <c r="G819" s="26"/>
      <c r="H819" s="26"/>
      <c r="I819" s="7"/>
      <c r="J819" s="7"/>
      <c r="K819" s="7"/>
      <c r="L819" s="7"/>
      <c r="M819" s="7"/>
      <c r="N819" s="7"/>
      <c r="O819" s="7"/>
      <c r="P819" s="7"/>
      <c r="Q819" s="7"/>
      <c r="R819" s="7"/>
      <c r="S819" s="7"/>
      <c r="T819" s="7"/>
      <c r="U819" s="7"/>
      <c r="V819" s="7"/>
      <c r="W819" s="7"/>
      <c r="X819" s="7"/>
      <c r="Y819" s="7"/>
      <c r="Z819" s="7"/>
      <c r="AA819" s="7"/>
      <c r="AB819" s="7"/>
      <c r="AC819" s="7"/>
      <c r="AD819" s="7"/>
      <c r="AE819" s="7"/>
      <c r="AF819" s="7"/>
      <c r="AG819" s="7"/>
    </row>
    <row r="820" spans="1:33" ht="21" customHeight="1">
      <c r="A820" s="25"/>
      <c r="B820" s="7"/>
      <c r="C820" s="7"/>
      <c r="D820" s="26"/>
      <c r="E820" s="26"/>
      <c r="F820" s="26"/>
      <c r="G820" s="26"/>
      <c r="H820" s="26"/>
      <c r="I820" s="7"/>
      <c r="J820" s="7"/>
      <c r="K820" s="7"/>
      <c r="L820" s="7"/>
      <c r="M820" s="7"/>
      <c r="N820" s="7"/>
      <c r="O820" s="7"/>
      <c r="P820" s="7"/>
      <c r="Q820" s="7"/>
      <c r="R820" s="7"/>
      <c r="S820" s="7"/>
      <c r="T820" s="7"/>
      <c r="U820" s="7"/>
      <c r="V820" s="7"/>
      <c r="W820" s="7"/>
      <c r="X820" s="7"/>
      <c r="Y820" s="7"/>
      <c r="Z820" s="7"/>
      <c r="AA820" s="7"/>
      <c r="AB820" s="7"/>
      <c r="AC820" s="7"/>
      <c r="AD820" s="7"/>
      <c r="AE820" s="7"/>
      <c r="AF820" s="7"/>
      <c r="AG820" s="7"/>
    </row>
    <row r="821" spans="1:33" ht="21" customHeight="1">
      <c r="A821" s="25"/>
      <c r="B821" s="7"/>
      <c r="C821" s="7"/>
      <c r="D821" s="26"/>
      <c r="E821" s="26"/>
      <c r="F821" s="26"/>
      <c r="G821" s="26"/>
      <c r="H821" s="26"/>
      <c r="I821" s="7"/>
      <c r="J821" s="7"/>
      <c r="K821" s="7"/>
      <c r="L821" s="7"/>
      <c r="M821" s="7"/>
      <c r="N821" s="7"/>
      <c r="O821" s="7"/>
      <c r="P821" s="7"/>
      <c r="Q821" s="7"/>
      <c r="R821" s="7"/>
      <c r="S821" s="7"/>
      <c r="T821" s="7"/>
      <c r="U821" s="7"/>
      <c r="V821" s="7"/>
      <c r="W821" s="7"/>
      <c r="X821" s="7"/>
      <c r="Y821" s="7"/>
      <c r="Z821" s="7"/>
      <c r="AA821" s="7"/>
      <c r="AB821" s="7"/>
      <c r="AC821" s="7"/>
      <c r="AD821" s="7"/>
      <c r="AE821" s="7"/>
      <c r="AF821" s="7"/>
      <c r="AG821" s="7"/>
    </row>
    <row r="822" spans="1:33" ht="21" customHeight="1">
      <c r="A822" s="25"/>
      <c r="B822" s="7"/>
      <c r="C822" s="7"/>
      <c r="D822" s="26"/>
      <c r="E822" s="26"/>
      <c r="F822" s="26"/>
      <c r="G822" s="26"/>
      <c r="H822" s="26"/>
      <c r="I822" s="7"/>
      <c r="J822" s="7"/>
      <c r="K822" s="7"/>
      <c r="L822" s="7"/>
      <c r="M822" s="7"/>
      <c r="N822" s="7"/>
      <c r="O822" s="7"/>
      <c r="P822" s="7"/>
      <c r="Q822" s="7"/>
      <c r="R822" s="7"/>
      <c r="S822" s="7"/>
      <c r="T822" s="7"/>
      <c r="U822" s="7"/>
      <c r="V822" s="7"/>
      <c r="W822" s="7"/>
      <c r="X822" s="7"/>
      <c r="Y822" s="7"/>
      <c r="Z822" s="7"/>
      <c r="AA822" s="7"/>
      <c r="AB822" s="7"/>
      <c r="AC822" s="7"/>
      <c r="AD822" s="7"/>
      <c r="AE822" s="7"/>
      <c r="AF822" s="7"/>
      <c r="AG822" s="7"/>
    </row>
    <row r="823" spans="1:33" ht="21" customHeight="1">
      <c r="A823" s="25"/>
      <c r="B823" s="7"/>
      <c r="C823" s="7"/>
      <c r="D823" s="26"/>
      <c r="E823" s="26"/>
      <c r="F823" s="26"/>
      <c r="G823" s="26"/>
      <c r="H823" s="26"/>
      <c r="I823" s="7"/>
      <c r="J823" s="7"/>
      <c r="K823" s="7"/>
      <c r="L823" s="7"/>
      <c r="M823" s="7"/>
      <c r="N823" s="7"/>
      <c r="O823" s="7"/>
      <c r="P823" s="7"/>
      <c r="Q823" s="7"/>
      <c r="R823" s="7"/>
      <c r="S823" s="7"/>
      <c r="T823" s="7"/>
      <c r="U823" s="7"/>
      <c r="V823" s="7"/>
      <c r="W823" s="7"/>
      <c r="X823" s="7"/>
      <c r="Y823" s="7"/>
      <c r="Z823" s="7"/>
      <c r="AA823" s="7"/>
      <c r="AB823" s="7"/>
      <c r="AC823" s="7"/>
      <c r="AD823" s="7"/>
      <c r="AE823" s="7"/>
      <c r="AF823" s="7"/>
      <c r="AG823" s="7"/>
    </row>
    <row r="824" spans="1:33" ht="21" customHeight="1">
      <c r="A824" s="25"/>
      <c r="B824" s="7"/>
      <c r="C824" s="7"/>
      <c r="D824" s="26"/>
      <c r="E824" s="26"/>
      <c r="F824" s="26"/>
      <c r="G824" s="26"/>
      <c r="H824" s="26"/>
      <c r="I824" s="7"/>
      <c r="J824" s="7"/>
      <c r="K824" s="7"/>
      <c r="L824" s="7"/>
      <c r="M824" s="7"/>
      <c r="N824" s="7"/>
      <c r="O824" s="7"/>
      <c r="P824" s="7"/>
      <c r="Q824" s="7"/>
      <c r="R824" s="7"/>
      <c r="S824" s="7"/>
      <c r="T824" s="7"/>
      <c r="U824" s="7"/>
      <c r="V824" s="7"/>
      <c r="W824" s="7"/>
      <c r="X824" s="7"/>
      <c r="Y824" s="7"/>
      <c r="Z824" s="7"/>
      <c r="AA824" s="7"/>
      <c r="AB824" s="7"/>
      <c r="AC824" s="7"/>
      <c r="AD824" s="7"/>
      <c r="AE824" s="7"/>
      <c r="AF824" s="7"/>
      <c r="AG824" s="7"/>
    </row>
    <row r="825" spans="1:33" ht="21" customHeight="1">
      <c r="A825" s="25"/>
      <c r="B825" s="7"/>
      <c r="C825" s="7"/>
      <c r="D825" s="26"/>
      <c r="E825" s="26"/>
      <c r="F825" s="26"/>
      <c r="G825" s="26"/>
      <c r="H825" s="26"/>
      <c r="I825" s="7"/>
      <c r="J825" s="7"/>
      <c r="K825" s="7"/>
      <c r="L825" s="7"/>
      <c r="M825" s="7"/>
      <c r="N825" s="7"/>
      <c r="O825" s="7"/>
      <c r="P825" s="7"/>
      <c r="Q825" s="7"/>
      <c r="R825" s="7"/>
      <c r="S825" s="7"/>
      <c r="T825" s="7"/>
      <c r="U825" s="7"/>
      <c r="V825" s="7"/>
      <c r="W825" s="7"/>
      <c r="X825" s="7"/>
      <c r="Y825" s="7"/>
      <c r="Z825" s="7"/>
      <c r="AA825" s="7"/>
      <c r="AB825" s="7"/>
      <c r="AC825" s="7"/>
      <c r="AD825" s="7"/>
      <c r="AE825" s="7"/>
      <c r="AF825" s="7"/>
      <c r="AG825" s="7"/>
    </row>
    <row r="826" spans="1:33" ht="21" customHeight="1">
      <c r="A826" s="25"/>
      <c r="B826" s="7"/>
      <c r="C826" s="7"/>
      <c r="D826" s="26"/>
      <c r="E826" s="26"/>
      <c r="F826" s="26"/>
      <c r="G826" s="26"/>
      <c r="H826" s="26"/>
      <c r="I826" s="7"/>
      <c r="J826" s="7"/>
      <c r="K826" s="7"/>
      <c r="L826" s="7"/>
      <c r="M826" s="7"/>
      <c r="N826" s="7"/>
      <c r="O826" s="7"/>
      <c r="P826" s="7"/>
      <c r="Q826" s="7"/>
      <c r="R826" s="7"/>
      <c r="S826" s="7"/>
      <c r="T826" s="7"/>
      <c r="U826" s="7"/>
      <c r="V826" s="7"/>
      <c r="W826" s="7"/>
      <c r="X826" s="7"/>
      <c r="Y826" s="7"/>
      <c r="Z826" s="7"/>
      <c r="AA826" s="7"/>
      <c r="AB826" s="7"/>
      <c r="AC826" s="7"/>
      <c r="AD826" s="7"/>
      <c r="AE826" s="7"/>
      <c r="AF826" s="7"/>
      <c r="AG826" s="7"/>
    </row>
    <row r="827" spans="1:33" ht="21" customHeight="1">
      <c r="A827" s="25"/>
      <c r="B827" s="7"/>
      <c r="C827" s="7"/>
      <c r="D827" s="26"/>
      <c r="E827" s="26"/>
      <c r="F827" s="26"/>
      <c r="G827" s="26"/>
      <c r="H827" s="26"/>
      <c r="I827" s="7"/>
      <c r="J827" s="7"/>
      <c r="K827" s="7"/>
      <c r="L827" s="7"/>
      <c r="M827" s="7"/>
      <c r="N827" s="7"/>
      <c r="O827" s="7"/>
      <c r="P827" s="7"/>
      <c r="Q827" s="7"/>
      <c r="R827" s="7"/>
      <c r="S827" s="7"/>
      <c r="T827" s="7"/>
      <c r="U827" s="7"/>
      <c r="V827" s="7"/>
      <c r="W827" s="7"/>
      <c r="X827" s="7"/>
      <c r="Y827" s="7"/>
      <c r="Z827" s="7"/>
      <c r="AA827" s="7"/>
      <c r="AB827" s="7"/>
      <c r="AC827" s="7"/>
      <c r="AD827" s="7"/>
      <c r="AE827" s="7"/>
      <c r="AF827" s="7"/>
      <c r="AG827" s="7"/>
    </row>
    <row r="828" spans="1:33" ht="21" customHeight="1">
      <c r="A828" s="25"/>
      <c r="B828" s="7"/>
      <c r="C828" s="7"/>
      <c r="D828" s="26"/>
      <c r="E828" s="26"/>
      <c r="F828" s="26"/>
      <c r="G828" s="26"/>
      <c r="H828" s="26"/>
      <c r="I828" s="7"/>
      <c r="J828" s="7"/>
      <c r="K828" s="7"/>
      <c r="L828" s="7"/>
      <c r="M828" s="7"/>
      <c r="N828" s="7"/>
      <c r="O828" s="7"/>
      <c r="P828" s="7"/>
      <c r="Q828" s="7"/>
      <c r="R828" s="7"/>
      <c r="S828" s="7"/>
      <c r="T828" s="7"/>
      <c r="U828" s="7"/>
      <c r="V828" s="7"/>
      <c r="W828" s="7"/>
      <c r="X828" s="7"/>
      <c r="Y828" s="7"/>
      <c r="Z828" s="7"/>
      <c r="AA828" s="7"/>
      <c r="AB828" s="7"/>
      <c r="AC828" s="7"/>
      <c r="AD828" s="7"/>
      <c r="AE828" s="7"/>
      <c r="AF828" s="7"/>
      <c r="AG828" s="7"/>
    </row>
    <row r="829" spans="1:33" ht="21" customHeight="1">
      <c r="A829" s="25"/>
      <c r="B829" s="7"/>
      <c r="C829" s="7"/>
      <c r="D829" s="26"/>
      <c r="E829" s="26"/>
      <c r="F829" s="26"/>
      <c r="G829" s="26"/>
      <c r="H829" s="26"/>
      <c r="I829" s="7"/>
      <c r="J829" s="7"/>
      <c r="K829" s="7"/>
      <c r="L829" s="7"/>
      <c r="M829" s="7"/>
      <c r="N829" s="7"/>
      <c r="O829" s="7"/>
      <c r="P829" s="7"/>
      <c r="Q829" s="7"/>
      <c r="R829" s="7"/>
      <c r="S829" s="7"/>
      <c r="T829" s="7"/>
      <c r="U829" s="7"/>
      <c r="V829" s="7"/>
      <c r="W829" s="7"/>
      <c r="X829" s="7"/>
      <c r="Y829" s="7"/>
      <c r="Z829" s="7"/>
      <c r="AA829" s="7"/>
      <c r="AB829" s="7"/>
      <c r="AC829" s="7"/>
      <c r="AD829" s="7"/>
      <c r="AE829" s="7"/>
      <c r="AF829" s="7"/>
      <c r="AG829" s="7"/>
    </row>
    <row r="830" spans="1:33" ht="21" customHeight="1">
      <c r="A830" s="25"/>
      <c r="B830" s="7"/>
      <c r="C830" s="7"/>
      <c r="D830" s="26"/>
      <c r="E830" s="26"/>
      <c r="F830" s="26"/>
      <c r="G830" s="26"/>
      <c r="H830" s="26"/>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row>
    <row r="831" spans="1:33" ht="21" customHeight="1">
      <c r="A831" s="25"/>
      <c r="B831" s="7"/>
      <c r="C831" s="7"/>
      <c r="D831" s="26"/>
      <c r="E831" s="26"/>
      <c r="F831" s="26"/>
      <c r="G831" s="26"/>
      <c r="H831" s="26"/>
      <c r="I831" s="7"/>
      <c r="J831" s="7"/>
      <c r="K831" s="7"/>
      <c r="L831" s="7"/>
      <c r="M831" s="7"/>
      <c r="N831" s="7"/>
      <c r="O831" s="7"/>
      <c r="P831" s="7"/>
      <c r="Q831" s="7"/>
      <c r="R831" s="7"/>
      <c r="S831" s="7"/>
      <c r="T831" s="7"/>
      <c r="U831" s="7"/>
      <c r="V831" s="7"/>
      <c r="W831" s="7"/>
      <c r="X831" s="7"/>
      <c r="Y831" s="7"/>
      <c r="Z831" s="7"/>
      <c r="AA831" s="7"/>
      <c r="AB831" s="7"/>
      <c r="AC831" s="7"/>
      <c r="AD831" s="7"/>
      <c r="AE831" s="7"/>
      <c r="AF831" s="7"/>
      <c r="AG831" s="7"/>
    </row>
    <row r="832" spans="1:33" ht="21" customHeight="1">
      <c r="A832" s="25"/>
      <c r="B832" s="7"/>
      <c r="C832" s="7"/>
      <c r="D832" s="26"/>
      <c r="E832" s="26"/>
      <c r="F832" s="26"/>
      <c r="G832" s="26"/>
      <c r="H832" s="26"/>
      <c r="I832" s="7"/>
      <c r="J832" s="7"/>
      <c r="K832" s="7"/>
      <c r="L832" s="7"/>
      <c r="M832" s="7"/>
      <c r="N832" s="7"/>
      <c r="O832" s="7"/>
      <c r="P832" s="7"/>
      <c r="Q832" s="7"/>
      <c r="R832" s="7"/>
      <c r="S832" s="7"/>
      <c r="T832" s="7"/>
      <c r="U832" s="7"/>
      <c r="V832" s="7"/>
      <c r="W832" s="7"/>
      <c r="X832" s="7"/>
      <c r="Y832" s="7"/>
      <c r="Z832" s="7"/>
      <c r="AA832" s="7"/>
      <c r="AB832" s="7"/>
      <c r="AC832" s="7"/>
      <c r="AD832" s="7"/>
      <c r="AE832" s="7"/>
      <c r="AF832" s="7"/>
      <c r="AG832" s="7"/>
    </row>
    <row r="833" spans="1:33" ht="21" customHeight="1">
      <c r="A833" s="25"/>
      <c r="B833" s="7"/>
      <c r="C833" s="7"/>
      <c r="D833" s="26"/>
      <c r="E833" s="26"/>
      <c r="F833" s="26"/>
      <c r="G833" s="26"/>
      <c r="H833" s="26"/>
      <c r="I833" s="7"/>
      <c r="J833" s="7"/>
      <c r="K833" s="7"/>
      <c r="L833" s="7"/>
      <c r="M833" s="7"/>
      <c r="N833" s="7"/>
      <c r="O833" s="7"/>
      <c r="P833" s="7"/>
      <c r="Q833" s="7"/>
      <c r="R833" s="7"/>
      <c r="S833" s="7"/>
      <c r="T833" s="7"/>
      <c r="U833" s="7"/>
      <c r="V833" s="7"/>
      <c r="W833" s="7"/>
      <c r="X833" s="7"/>
      <c r="Y833" s="7"/>
      <c r="Z833" s="7"/>
      <c r="AA833" s="7"/>
      <c r="AB833" s="7"/>
      <c r="AC833" s="7"/>
      <c r="AD833" s="7"/>
      <c r="AE833" s="7"/>
      <c r="AF833" s="7"/>
      <c r="AG833" s="7"/>
    </row>
    <row r="834" spans="1:33" ht="21" customHeight="1">
      <c r="A834" s="25"/>
      <c r="B834" s="7"/>
      <c r="C834" s="7"/>
      <c r="D834" s="26"/>
      <c r="E834" s="26"/>
      <c r="F834" s="26"/>
      <c r="G834" s="26"/>
      <c r="H834" s="26"/>
      <c r="I834" s="7"/>
      <c r="J834" s="7"/>
      <c r="K834" s="7"/>
      <c r="L834" s="7"/>
      <c r="M834" s="7"/>
      <c r="N834" s="7"/>
      <c r="O834" s="7"/>
      <c r="P834" s="7"/>
      <c r="Q834" s="7"/>
      <c r="R834" s="7"/>
      <c r="S834" s="7"/>
      <c r="T834" s="7"/>
      <c r="U834" s="7"/>
      <c r="V834" s="7"/>
      <c r="W834" s="7"/>
      <c r="X834" s="7"/>
      <c r="Y834" s="7"/>
      <c r="Z834" s="7"/>
      <c r="AA834" s="7"/>
      <c r="AB834" s="7"/>
      <c r="AC834" s="7"/>
      <c r="AD834" s="7"/>
      <c r="AE834" s="7"/>
      <c r="AF834" s="7"/>
      <c r="AG834" s="7"/>
    </row>
    <row r="835" spans="1:33" ht="21" customHeight="1">
      <c r="A835" s="25"/>
      <c r="B835" s="7"/>
      <c r="C835" s="7"/>
      <c r="D835" s="26"/>
      <c r="E835" s="26"/>
      <c r="F835" s="26"/>
      <c r="G835" s="26"/>
      <c r="H835" s="26"/>
      <c r="I835" s="7"/>
      <c r="J835" s="7"/>
      <c r="K835" s="7"/>
      <c r="L835" s="7"/>
      <c r="M835" s="7"/>
      <c r="N835" s="7"/>
      <c r="O835" s="7"/>
      <c r="P835" s="7"/>
      <c r="Q835" s="7"/>
      <c r="R835" s="7"/>
      <c r="S835" s="7"/>
      <c r="T835" s="7"/>
      <c r="U835" s="7"/>
      <c r="V835" s="7"/>
      <c r="W835" s="7"/>
      <c r="X835" s="7"/>
      <c r="Y835" s="7"/>
      <c r="Z835" s="7"/>
      <c r="AA835" s="7"/>
      <c r="AB835" s="7"/>
      <c r="AC835" s="7"/>
      <c r="AD835" s="7"/>
      <c r="AE835" s="7"/>
      <c r="AF835" s="7"/>
      <c r="AG835" s="7"/>
    </row>
    <row r="836" spans="1:33" ht="21" customHeight="1">
      <c r="A836" s="25"/>
      <c r="B836" s="7"/>
      <c r="C836" s="7"/>
      <c r="D836" s="26"/>
      <c r="E836" s="26"/>
      <c r="F836" s="26"/>
      <c r="G836" s="26"/>
      <c r="H836" s="26"/>
      <c r="I836" s="7"/>
      <c r="J836" s="7"/>
      <c r="K836" s="7"/>
      <c r="L836" s="7"/>
      <c r="M836" s="7"/>
      <c r="N836" s="7"/>
      <c r="O836" s="7"/>
      <c r="P836" s="7"/>
      <c r="Q836" s="7"/>
      <c r="R836" s="7"/>
      <c r="S836" s="7"/>
      <c r="T836" s="7"/>
      <c r="U836" s="7"/>
      <c r="V836" s="7"/>
      <c r="W836" s="7"/>
      <c r="X836" s="7"/>
      <c r="Y836" s="7"/>
      <c r="Z836" s="7"/>
      <c r="AA836" s="7"/>
      <c r="AB836" s="7"/>
      <c r="AC836" s="7"/>
      <c r="AD836" s="7"/>
      <c r="AE836" s="7"/>
      <c r="AF836" s="7"/>
      <c r="AG836" s="7"/>
    </row>
    <row r="837" spans="1:33" ht="21" customHeight="1">
      <c r="A837" s="25"/>
      <c r="B837" s="7"/>
      <c r="C837" s="7"/>
      <c r="D837" s="26"/>
      <c r="E837" s="26"/>
      <c r="F837" s="26"/>
      <c r="G837" s="26"/>
      <c r="H837" s="26"/>
      <c r="I837" s="7"/>
      <c r="J837" s="7"/>
      <c r="K837" s="7"/>
      <c r="L837" s="7"/>
      <c r="M837" s="7"/>
      <c r="N837" s="7"/>
      <c r="O837" s="7"/>
      <c r="P837" s="7"/>
      <c r="Q837" s="7"/>
      <c r="R837" s="7"/>
      <c r="S837" s="7"/>
      <c r="T837" s="7"/>
      <c r="U837" s="7"/>
      <c r="V837" s="7"/>
      <c r="W837" s="7"/>
      <c r="X837" s="7"/>
      <c r="Y837" s="7"/>
      <c r="Z837" s="7"/>
      <c r="AA837" s="7"/>
      <c r="AB837" s="7"/>
      <c r="AC837" s="7"/>
      <c r="AD837" s="7"/>
      <c r="AE837" s="7"/>
      <c r="AF837" s="7"/>
      <c r="AG837" s="7"/>
    </row>
    <row r="838" spans="1:33" ht="21" customHeight="1">
      <c r="A838" s="25"/>
      <c r="B838" s="7"/>
      <c r="C838" s="7"/>
      <c r="D838" s="26"/>
      <c r="E838" s="26"/>
      <c r="F838" s="26"/>
      <c r="G838" s="26"/>
      <c r="H838" s="26"/>
      <c r="I838" s="7"/>
      <c r="J838" s="7"/>
      <c r="K838" s="7"/>
      <c r="L838" s="7"/>
      <c r="M838" s="7"/>
      <c r="N838" s="7"/>
      <c r="O838" s="7"/>
      <c r="P838" s="7"/>
      <c r="Q838" s="7"/>
      <c r="R838" s="7"/>
      <c r="S838" s="7"/>
      <c r="T838" s="7"/>
      <c r="U838" s="7"/>
      <c r="V838" s="7"/>
      <c r="W838" s="7"/>
      <c r="X838" s="7"/>
      <c r="Y838" s="7"/>
      <c r="Z838" s="7"/>
      <c r="AA838" s="7"/>
      <c r="AB838" s="7"/>
      <c r="AC838" s="7"/>
      <c r="AD838" s="7"/>
      <c r="AE838" s="7"/>
      <c r="AF838" s="7"/>
      <c r="AG838" s="7"/>
    </row>
    <row r="839" spans="1:33" ht="21" customHeight="1">
      <c r="A839" s="25"/>
      <c r="B839" s="7"/>
      <c r="C839" s="7"/>
      <c r="D839" s="26"/>
      <c r="E839" s="26"/>
      <c r="F839" s="26"/>
      <c r="G839" s="26"/>
      <c r="H839" s="26"/>
      <c r="I839" s="7"/>
      <c r="J839" s="7"/>
      <c r="K839" s="7"/>
      <c r="L839" s="7"/>
      <c r="M839" s="7"/>
      <c r="N839" s="7"/>
      <c r="O839" s="7"/>
      <c r="P839" s="7"/>
      <c r="Q839" s="7"/>
      <c r="R839" s="7"/>
      <c r="S839" s="7"/>
      <c r="T839" s="7"/>
      <c r="U839" s="7"/>
      <c r="V839" s="7"/>
      <c r="W839" s="7"/>
      <c r="X839" s="7"/>
      <c r="Y839" s="7"/>
      <c r="Z839" s="7"/>
      <c r="AA839" s="7"/>
      <c r="AB839" s="7"/>
      <c r="AC839" s="7"/>
      <c r="AD839" s="7"/>
      <c r="AE839" s="7"/>
      <c r="AF839" s="7"/>
      <c r="AG839" s="7"/>
    </row>
    <row r="840" spans="1:33" ht="21" customHeight="1">
      <c r="A840" s="25"/>
      <c r="B840" s="7"/>
      <c r="C840" s="7"/>
      <c r="D840" s="26"/>
      <c r="E840" s="26"/>
      <c r="F840" s="26"/>
      <c r="G840" s="26"/>
      <c r="H840" s="26"/>
      <c r="I840" s="7"/>
      <c r="J840" s="7"/>
      <c r="K840" s="7"/>
      <c r="L840" s="7"/>
      <c r="M840" s="7"/>
      <c r="N840" s="7"/>
      <c r="O840" s="7"/>
      <c r="P840" s="7"/>
      <c r="Q840" s="7"/>
      <c r="R840" s="7"/>
      <c r="S840" s="7"/>
      <c r="T840" s="7"/>
      <c r="U840" s="7"/>
      <c r="V840" s="7"/>
      <c r="W840" s="7"/>
      <c r="X840" s="7"/>
      <c r="Y840" s="7"/>
      <c r="Z840" s="7"/>
      <c r="AA840" s="7"/>
      <c r="AB840" s="7"/>
      <c r="AC840" s="7"/>
      <c r="AD840" s="7"/>
      <c r="AE840" s="7"/>
      <c r="AF840" s="7"/>
      <c r="AG840" s="7"/>
    </row>
    <row r="841" spans="1:33" ht="21" customHeight="1">
      <c r="A841" s="25"/>
      <c r="B841" s="7"/>
      <c r="C841" s="7"/>
      <c r="D841" s="26"/>
      <c r="E841" s="26"/>
      <c r="F841" s="26"/>
      <c r="G841" s="26"/>
      <c r="H841" s="26"/>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row>
    <row r="842" spans="1:33" ht="21" customHeight="1">
      <c r="A842" s="25"/>
      <c r="B842" s="7"/>
      <c r="C842" s="7"/>
      <c r="D842" s="26"/>
      <c r="E842" s="26"/>
      <c r="F842" s="26"/>
      <c r="G842" s="26"/>
      <c r="H842" s="26"/>
      <c r="I842" s="7"/>
      <c r="J842" s="7"/>
      <c r="K842" s="7"/>
      <c r="L842" s="7"/>
      <c r="M842" s="7"/>
      <c r="N842" s="7"/>
      <c r="O842" s="7"/>
      <c r="P842" s="7"/>
      <c r="Q842" s="7"/>
      <c r="R842" s="7"/>
      <c r="S842" s="7"/>
      <c r="T842" s="7"/>
      <c r="U842" s="7"/>
      <c r="V842" s="7"/>
      <c r="W842" s="7"/>
      <c r="X842" s="7"/>
      <c r="Y842" s="7"/>
      <c r="Z842" s="7"/>
      <c r="AA842" s="7"/>
      <c r="AB842" s="7"/>
      <c r="AC842" s="7"/>
      <c r="AD842" s="7"/>
      <c r="AE842" s="7"/>
      <c r="AF842" s="7"/>
      <c r="AG842" s="7"/>
    </row>
    <row r="843" spans="1:33" ht="21" customHeight="1">
      <c r="A843" s="25"/>
      <c r="B843" s="7"/>
      <c r="C843" s="7"/>
      <c r="D843" s="26"/>
      <c r="E843" s="26"/>
      <c r="F843" s="26"/>
      <c r="G843" s="26"/>
      <c r="H843" s="26"/>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row>
    <row r="844" spans="1:33" ht="21" customHeight="1">
      <c r="A844" s="25"/>
      <c r="B844" s="7"/>
      <c r="C844" s="7"/>
      <c r="D844" s="26"/>
      <c r="E844" s="26"/>
      <c r="F844" s="26"/>
      <c r="G844" s="26"/>
      <c r="H844" s="26"/>
      <c r="I844" s="7"/>
      <c r="J844" s="7"/>
      <c r="K844" s="7"/>
      <c r="L844" s="7"/>
      <c r="M844" s="7"/>
      <c r="N844" s="7"/>
      <c r="O844" s="7"/>
      <c r="P844" s="7"/>
      <c r="Q844" s="7"/>
      <c r="R844" s="7"/>
      <c r="S844" s="7"/>
      <c r="T844" s="7"/>
      <c r="U844" s="7"/>
      <c r="V844" s="7"/>
      <c r="W844" s="7"/>
      <c r="X844" s="7"/>
      <c r="Y844" s="7"/>
      <c r="Z844" s="7"/>
      <c r="AA844" s="7"/>
      <c r="AB844" s="7"/>
      <c r="AC844" s="7"/>
      <c r="AD844" s="7"/>
      <c r="AE844" s="7"/>
      <c r="AF844" s="7"/>
      <c r="AG844" s="7"/>
    </row>
    <row r="845" spans="1:33" ht="21" customHeight="1">
      <c r="A845" s="25"/>
      <c r="B845" s="7"/>
      <c r="C845" s="7"/>
      <c r="D845" s="26"/>
      <c r="E845" s="26"/>
      <c r="F845" s="26"/>
      <c r="G845" s="26"/>
      <c r="H845" s="26"/>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row>
    <row r="846" spans="1:33" ht="21" customHeight="1">
      <c r="A846" s="25"/>
      <c r="B846" s="7"/>
      <c r="C846" s="7"/>
      <c r="D846" s="26"/>
      <c r="E846" s="26"/>
      <c r="F846" s="26"/>
      <c r="G846" s="26"/>
      <c r="H846" s="26"/>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row>
    <row r="847" spans="1:33" ht="21" customHeight="1">
      <c r="A847" s="25"/>
      <c r="B847" s="7"/>
      <c r="C847" s="7"/>
      <c r="D847" s="26"/>
      <c r="E847" s="26"/>
      <c r="F847" s="26"/>
      <c r="G847" s="26"/>
      <c r="H847" s="26"/>
      <c r="I847" s="7"/>
      <c r="J847" s="7"/>
      <c r="K847" s="7"/>
      <c r="L847" s="7"/>
      <c r="M847" s="7"/>
      <c r="N847" s="7"/>
      <c r="O847" s="7"/>
      <c r="P847" s="7"/>
      <c r="Q847" s="7"/>
      <c r="R847" s="7"/>
      <c r="S847" s="7"/>
      <c r="T847" s="7"/>
      <c r="U847" s="7"/>
      <c r="V847" s="7"/>
      <c r="W847" s="7"/>
      <c r="X847" s="7"/>
      <c r="Y847" s="7"/>
      <c r="Z847" s="7"/>
      <c r="AA847" s="7"/>
      <c r="AB847" s="7"/>
      <c r="AC847" s="7"/>
      <c r="AD847" s="7"/>
      <c r="AE847" s="7"/>
      <c r="AF847" s="7"/>
      <c r="AG847" s="7"/>
    </row>
    <row r="848" spans="1:33" ht="21" customHeight="1">
      <c r="A848" s="25"/>
      <c r="B848" s="7"/>
      <c r="C848" s="7"/>
      <c r="D848" s="26"/>
      <c r="E848" s="26"/>
      <c r="F848" s="26"/>
      <c r="G848" s="26"/>
      <c r="H848" s="26"/>
      <c r="I848" s="7"/>
      <c r="J848" s="7"/>
      <c r="K848" s="7"/>
      <c r="L848" s="7"/>
      <c r="M848" s="7"/>
      <c r="N848" s="7"/>
      <c r="O848" s="7"/>
      <c r="P848" s="7"/>
      <c r="Q848" s="7"/>
      <c r="R848" s="7"/>
      <c r="S848" s="7"/>
      <c r="T848" s="7"/>
      <c r="U848" s="7"/>
      <c r="V848" s="7"/>
      <c r="W848" s="7"/>
      <c r="X848" s="7"/>
      <c r="Y848" s="7"/>
      <c r="Z848" s="7"/>
      <c r="AA848" s="7"/>
      <c r="AB848" s="7"/>
      <c r="AC848" s="7"/>
      <c r="AD848" s="7"/>
      <c r="AE848" s="7"/>
      <c r="AF848" s="7"/>
      <c r="AG848" s="7"/>
    </row>
    <row r="849" spans="1:33" ht="21" customHeight="1">
      <c r="A849" s="25"/>
      <c r="B849" s="7"/>
      <c r="C849" s="7"/>
      <c r="D849" s="26"/>
      <c r="E849" s="26"/>
      <c r="F849" s="26"/>
      <c r="G849" s="26"/>
      <c r="H849" s="26"/>
      <c r="I849" s="7"/>
      <c r="J849" s="7"/>
      <c r="K849" s="7"/>
      <c r="L849" s="7"/>
      <c r="M849" s="7"/>
      <c r="N849" s="7"/>
      <c r="O849" s="7"/>
      <c r="P849" s="7"/>
      <c r="Q849" s="7"/>
      <c r="R849" s="7"/>
      <c r="S849" s="7"/>
      <c r="T849" s="7"/>
      <c r="U849" s="7"/>
      <c r="V849" s="7"/>
      <c r="W849" s="7"/>
      <c r="X849" s="7"/>
      <c r="Y849" s="7"/>
      <c r="Z849" s="7"/>
      <c r="AA849" s="7"/>
      <c r="AB849" s="7"/>
      <c r="AC849" s="7"/>
      <c r="AD849" s="7"/>
      <c r="AE849" s="7"/>
      <c r="AF849" s="7"/>
      <c r="AG849" s="7"/>
    </row>
    <row r="850" spans="1:33" ht="21" customHeight="1">
      <c r="A850" s="25"/>
      <c r="B850" s="7"/>
      <c r="C850" s="7"/>
      <c r="D850" s="26"/>
      <c r="E850" s="26"/>
      <c r="F850" s="26"/>
      <c r="G850" s="26"/>
      <c r="H850" s="26"/>
      <c r="I850" s="7"/>
      <c r="J850" s="7"/>
      <c r="K850" s="7"/>
      <c r="L850" s="7"/>
      <c r="M850" s="7"/>
      <c r="N850" s="7"/>
      <c r="O850" s="7"/>
      <c r="P850" s="7"/>
      <c r="Q850" s="7"/>
      <c r="R850" s="7"/>
      <c r="S850" s="7"/>
      <c r="T850" s="7"/>
      <c r="U850" s="7"/>
      <c r="V850" s="7"/>
      <c r="W850" s="7"/>
      <c r="X850" s="7"/>
      <c r="Y850" s="7"/>
      <c r="Z850" s="7"/>
      <c r="AA850" s="7"/>
      <c r="AB850" s="7"/>
      <c r="AC850" s="7"/>
      <c r="AD850" s="7"/>
      <c r="AE850" s="7"/>
      <c r="AF850" s="7"/>
      <c r="AG850" s="7"/>
    </row>
    <row r="851" spans="1:33" ht="21" customHeight="1">
      <c r="A851" s="25"/>
      <c r="B851" s="7"/>
      <c r="C851" s="7"/>
      <c r="D851" s="26"/>
      <c r="E851" s="26"/>
      <c r="F851" s="26"/>
      <c r="G851" s="26"/>
      <c r="H851" s="26"/>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row>
    <row r="852" spans="1:33" ht="21" customHeight="1">
      <c r="A852" s="25"/>
      <c r="B852" s="7"/>
      <c r="C852" s="7"/>
      <c r="D852" s="26"/>
      <c r="E852" s="26"/>
      <c r="F852" s="26"/>
      <c r="G852" s="26"/>
      <c r="H852" s="26"/>
      <c r="I852" s="7"/>
      <c r="J852" s="7"/>
      <c r="K852" s="7"/>
      <c r="L852" s="7"/>
      <c r="M852" s="7"/>
      <c r="N852" s="7"/>
      <c r="O852" s="7"/>
      <c r="P852" s="7"/>
      <c r="Q852" s="7"/>
      <c r="R852" s="7"/>
      <c r="S852" s="7"/>
      <c r="T852" s="7"/>
      <c r="U852" s="7"/>
      <c r="V852" s="7"/>
      <c r="W852" s="7"/>
      <c r="X852" s="7"/>
      <c r="Y852" s="7"/>
      <c r="Z852" s="7"/>
      <c r="AA852" s="7"/>
      <c r="AB852" s="7"/>
      <c r="AC852" s="7"/>
      <c r="AD852" s="7"/>
      <c r="AE852" s="7"/>
      <c r="AF852" s="7"/>
      <c r="AG852" s="7"/>
    </row>
    <row r="853" spans="1:33" ht="21" customHeight="1">
      <c r="A853" s="25"/>
      <c r="B853" s="7"/>
      <c r="C853" s="7"/>
      <c r="D853" s="26"/>
      <c r="E853" s="26"/>
      <c r="F853" s="26"/>
      <c r="G853" s="26"/>
      <c r="H853" s="26"/>
      <c r="I853" s="7"/>
      <c r="J853" s="7"/>
      <c r="K853" s="7"/>
      <c r="L853" s="7"/>
      <c r="M853" s="7"/>
      <c r="N853" s="7"/>
      <c r="O853" s="7"/>
      <c r="P853" s="7"/>
      <c r="Q853" s="7"/>
      <c r="R853" s="7"/>
      <c r="S853" s="7"/>
      <c r="T853" s="7"/>
      <c r="U853" s="7"/>
      <c r="V853" s="7"/>
      <c r="W853" s="7"/>
      <c r="X853" s="7"/>
      <c r="Y853" s="7"/>
      <c r="Z853" s="7"/>
      <c r="AA853" s="7"/>
      <c r="AB853" s="7"/>
      <c r="AC853" s="7"/>
      <c r="AD853" s="7"/>
      <c r="AE853" s="7"/>
      <c r="AF853" s="7"/>
      <c r="AG853" s="7"/>
    </row>
    <row r="854" spans="1:33" ht="21" customHeight="1">
      <c r="A854" s="25"/>
      <c r="B854" s="7"/>
      <c r="C854" s="7"/>
      <c r="D854" s="26"/>
      <c r="E854" s="26"/>
      <c r="F854" s="26"/>
      <c r="G854" s="26"/>
      <c r="H854" s="26"/>
      <c r="I854" s="7"/>
      <c r="J854" s="7"/>
      <c r="K854" s="7"/>
      <c r="L854" s="7"/>
      <c r="M854" s="7"/>
      <c r="N854" s="7"/>
      <c r="O854" s="7"/>
      <c r="P854" s="7"/>
      <c r="Q854" s="7"/>
      <c r="R854" s="7"/>
      <c r="S854" s="7"/>
      <c r="T854" s="7"/>
      <c r="U854" s="7"/>
      <c r="V854" s="7"/>
      <c r="W854" s="7"/>
      <c r="X854" s="7"/>
      <c r="Y854" s="7"/>
      <c r="Z854" s="7"/>
      <c r="AA854" s="7"/>
      <c r="AB854" s="7"/>
      <c r="AC854" s="7"/>
      <c r="AD854" s="7"/>
      <c r="AE854" s="7"/>
      <c r="AF854" s="7"/>
      <c r="AG854" s="7"/>
    </row>
    <row r="855" spans="1:33" ht="21" customHeight="1">
      <c r="A855" s="25"/>
      <c r="B855" s="7"/>
      <c r="C855" s="7"/>
      <c r="D855" s="26"/>
      <c r="E855" s="26"/>
      <c r="F855" s="26"/>
      <c r="G855" s="26"/>
      <c r="H855" s="26"/>
      <c r="I855" s="7"/>
      <c r="J855" s="7"/>
      <c r="K855" s="7"/>
      <c r="L855" s="7"/>
      <c r="M855" s="7"/>
      <c r="N855" s="7"/>
      <c r="O855" s="7"/>
      <c r="P855" s="7"/>
      <c r="Q855" s="7"/>
      <c r="R855" s="7"/>
      <c r="S855" s="7"/>
      <c r="T855" s="7"/>
      <c r="U855" s="7"/>
      <c r="V855" s="7"/>
      <c r="W855" s="7"/>
      <c r="X855" s="7"/>
      <c r="Y855" s="7"/>
      <c r="Z855" s="7"/>
      <c r="AA855" s="7"/>
      <c r="AB855" s="7"/>
      <c r="AC855" s="7"/>
      <c r="AD855" s="7"/>
      <c r="AE855" s="7"/>
      <c r="AF855" s="7"/>
      <c r="AG855" s="7"/>
    </row>
    <row r="856" spans="1:33" ht="21" customHeight="1">
      <c r="A856" s="25"/>
      <c r="B856" s="7"/>
      <c r="C856" s="7"/>
      <c r="D856" s="26"/>
      <c r="E856" s="26"/>
      <c r="F856" s="26"/>
      <c r="G856" s="26"/>
      <c r="H856" s="26"/>
      <c r="I856" s="7"/>
      <c r="J856" s="7"/>
      <c r="K856" s="7"/>
      <c r="L856" s="7"/>
      <c r="M856" s="7"/>
      <c r="N856" s="7"/>
      <c r="O856" s="7"/>
      <c r="P856" s="7"/>
      <c r="Q856" s="7"/>
      <c r="R856" s="7"/>
      <c r="S856" s="7"/>
      <c r="T856" s="7"/>
      <c r="U856" s="7"/>
      <c r="V856" s="7"/>
      <c r="W856" s="7"/>
      <c r="X856" s="7"/>
      <c r="Y856" s="7"/>
      <c r="Z856" s="7"/>
      <c r="AA856" s="7"/>
      <c r="AB856" s="7"/>
      <c r="AC856" s="7"/>
      <c r="AD856" s="7"/>
      <c r="AE856" s="7"/>
      <c r="AF856" s="7"/>
      <c r="AG856" s="7"/>
    </row>
    <row r="857" spans="1:33" ht="21" customHeight="1">
      <c r="A857" s="25"/>
      <c r="B857" s="7"/>
      <c r="C857" s="7"/>
      <c r="D857" s="26"/>
      <c r="E857" s="26"/>
      <c r="F857" s="26"/>
      <c r="G857" s="26"/>
      <c r="H857" s="26"/>
      <c r="I857" s="7"/>
      <c r="J857" s="7"/>
      <c r="K857" s="7"/>
      <c r="L857" s="7"/>
      <c r="M857" s="7"/>
      <c r="N857" s="7"/>
      <c r="O857" s="7"/>
      <c r="P857" s="7"/>
      <c r="Q857" s="7"/>
      <c r="R857" s="7"/>
      <c r="S857" s="7"/>
      <c r="T857" s="7"/>
      <c r="U857" s="7"/>
      <c r="V857" s="7"/>
      <c r="W857" s="7"/>
      <c r="X857" s="7"/>
      <c r="Y857" s="7"/>
      <c r="Z857" s="7"/>
      <c r="AA857" s="7"/>
      <c r="AB857" s="7"/>
      <c r="AC857" s="7"/>
      <c r="AD857" s="7"/>
      <c r="AE857" s="7"/>
      <c r="AF857" s="7"/>
      <c r="AG857" s="7"/>
    </row>
    <row r="858" spans="1:33" ht="21" customHeight="1">
      <c r="A858" s="25"/>
      <c r="B858" s="7"/>
      <c r="C858" s="7"/>
      <c r="D858" s="26"/>
      <c r="E858" s="26"/>
      <c r="F858" s="26"/>
      <c r="G858" s="26"/>
      <c r="H858" s="26"/>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row>
    <row r="859" spans="1:33" ht="21" customHeight="1">
      <c r="A859" s="25"/>
      <c r="B859" s="7"/>
      <c r="C859" s="7"/>
      <c r="D859" s="26"/>
      <c r="E859" s="26"/>
      <c r="F859" s="26"/>
      <c r="G859" s="26"/>
      <c r="H859" s="26"/>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row>
    <row r="860" spans="1:33" ht="21" customHeight="1">
      <c r="A860" s="25"/>
      <c r="B860" s="7"/>
      <c r="C860" s="7"/>
      <c r="D860" s="26"/>
      <c r="E860" s="26"/>
      <c r="F860" s="26"/>
      <c r="G860" s="26"/>
      <c r="H860" s="26"/>
      <c r="I860" s="7"/>
      <c r="J860" s="7"/>
      <c r="K860" s="7"/>
      <c r="L860" s="7"/>
      <c r="M860" s="7"/>
      <c r="N860" s="7"/>
      <c r="O860" s="7"/>
      <c r="P860" s="7"/>
      <c r="Q860" s="7"/>
      <c r="R860" s="7"/>
      <c r="S860" s="7"/>
      <c r="T860" s="7"/>
      <c r="U860" s="7"/>
      <c r="V860" s="7"/>
      <c r="W860" s="7"/>
      <c r="X860" s="7"/>
      <c r="Y860" s="7"/>
      <c r="Z860" s="7"/>
      <c r="AA860" s="7"/>
      <c r="AB860" s="7"/>
      <c r="AC860" s="7"/>
      <c r="AD860" s="7"/>
      <c r="AE860" s="7"/>
      <c r="AF860" s="7"/>
      <c r="AG860" s="7"/>
    </row>
    <row r="861" spans="1:33" ht="21" customHeight="1">
      <c r="A861" s="25"/>
      <c r="B861" s="7"/>
      <c r="C861" s="7"/>
      <c r="D861" s="26"/>
      <c r="E861" s="26"/>
      <c r="F861" s="26"/>
      <c r="G861" s="26"/>
      <c r="H861" s="26"/>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row>
    <row r="862" spans="1:33" ht="21" customHeight="1">
      <c r="A862" s="25"/>
      <c r="B862" s="7"/>
      <c r="C862" s="7"/>
      <c r="D862" s="26"/>
      <c r="E862" s="26"/>
      <c r="F862" s="26"/>
      <c r="G862" s="26"/>
      <c r="H862" s="26"/>
      <c r="I862" s="7"/>
      <c r="J862" s="7"/>
      <c r="K862" s="7"/>
      <c r="L862" s="7"/>
      <c r="M862" s="7"/>
      <c r="N862" s="7"/>
      <c r="O862" s="7"/>
      <c r="P862" s="7"/>
      <c r="Q862" s="7"/>
      <c r="R862" s="7"/>
      <c r="S862" s="7"/>
      <c r="T862" s="7"/>
      <c r="U862" s="7"/>
      <c r="V862" s="7"/>
      <c r="W862" s="7"/>
      <c r="X862" s="7"/>
      <c r="Y862" s="7"/>
      <c r="Z862" s="7"/>
      <c r="AA862" s="7"/>
      <c r="AB862" s="7"/>
      <c r="AC862" s="7"/>
      <c r="AD862" s="7"/>
      <c r="AE862" s="7"/>
      <c r="AF862" s="7"/>
      <c r="AG862" s="7"/>
    </row>
    <row r="863" spans="1:33" ht="21" customHeight="1">
      <c r="A863" s="25"/>
      <c r="B863" s="7"/>
      <c r="C863" s="7"/>
      <c r="D863" s="26"/>
      <c r="E863" s="26"/>
      <c r="F863" s="26"/>
      <c r="G863" s="26"/>
      <c r="H863" s="26"/>
      <c r="I863" s="7"/>
      <c r="J863" s="7"/>
      <c r="K863" s="7"/>
      <c r="L863" s="7"/>
      <c r="M863" s="7"/>
      <c r="N863" s="7"/>
      <c r="O863" s="7"/>
      <c r="P863" s="7"/>
      <c r="Q863" s="7"/>
      <c r="R863" s="7"/>
      <c r="S863" s="7"/>
      <c r="T863" s="7"/>
      <c r="U863" s="7"/>
      <c r="V863" s="7"/>
      <c r="W863" s="7"/>
      <c r="X863" s="7"/>
      <c r="Y863" s="7"/>
      <c r="Z863" s="7"/>
      <c r="AA863" s="7"/>
      <c r="AB863" s="7"/>
      <c r="AC863" s="7"/>
      <c r="AD863" s="7"/>
      <c r="AE863" s="7"/>
      <c r="AF863" s="7"/>
      <c r="AG863" s="7"/>
    </row>
    <row r="864" spans="1:33" ht="21" customHeight="1">
      <c r="A864" s="25"/>
      <c r="B864" s="7"/>
      <c r="C864" s="7"/>
      <c r="D864" s="26"/>
      <c r="E864" s="26"/>
      <c r="F864" s="26"/>
      <c r="G864" s="26"/>
      <c r="H864" s="26"/>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row>
    <row r="865" spans="1:33" ht="21" customHeight="1">
      <c r="A865" s="25"/>
      <c r="B865" s="7"/>
      <c r="C865" s="7"/>
      <c r="D865" s="26"/>
      <c r="E865" s="26"/>
      <c r="F865" s="26"/>
      <c r="G865" s="26"/>
      <c r="H865" s="26"/>
      <c r="I865" s="7"/>
      <c r="J865" s="7"/>
      <c r="K865" s="7"/>
      <c r="L865" s="7"/>
      <c r="M865" s="7"/>
      <c r="N865" s="7"/>
      <c r="O865" s="7"/>
      <c r="P865" s="7"/>
      <c r="Q865" s="7"/>
      <c r="R865" s="7"/>
      <c r="S865" s="7"/>
      <c r="T865" s="7"/>
      <c r="U865" s="7"/>
      <c r="V865" s="7"/>
      <c r="W865" s="7"/>
      <c r="X865" s="7"/>
      <c r="Y865" s="7"/>
      <c r="Z865" s="7"/>
      <c r="AA865" s="7"/>
      <c r="AB865" s="7"/>
      <c r="AC865" s="7"/>
      <c r="AD865" s="7"/>
      <c r="AE865" s="7"/>
      <c r="AF865" s="7"/>
      <c r="AG865" s="7"/>
    </row>
    <row r="866" spans="1:33" ht="21" customHeight="1">
      <c r="A866" s="25"/>
      <c r="B866" s="7"/>
      <c r="C866" s="7"/>
      <c r="D866" s="26"/>
      <c r="E866" s="26"/>
      <c r="F866" s="26"/>
      <c r="G866" s="26"/>
      <c r="H866" s="26"/>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row>
    <row r="867" spans="1:33" ht="21" customHeight="1">
      <c r="A867" s="25"/>
      <c r="B867" s="7"/>
      <c r="C867" s="7"/>
      <c r="D867" s="26"/>
      <c r="E867" s="26"/>
      <c r="F867" s="26"/>
      <c r="G867" s="26"/>
      <c r="H867" s="26"/>
      <c r="I867" s="7"/>
      <c r="J867" s="7"/>
      <c r="K867" s="7"/>
      <c r="L867" s="7"/>
      <c r="M867" s="7"/>
      <c r="N867" s="7"/>
      <c r="O867" s="7"/>
      <c r="P867" s="7"/>
      <c r="Q867" s="7"/>
      <c r="R867" s="7"/>
      <c r="S867" s="7"/>
      <c r="T867" s="7"/>
      <c r="U867" s="7"/>
      <c r="V867" s="7"/>
      <c r="W867" s="7"/>
      <c r="X867" s="7"/>
      <c r="Y867" s="7"/>
      <c r="Z867" s="7"/>
      <c r="AA867" s="7"/>
      <c r="AB867" s="7"/>
      <c r="AC867" s="7"/>
      <c r="AD867" s="7"/>
      <c r="AE867" s="7"/>
      <c r="AF867" s="7"/>
      <c r="AG867" s="7"/>
    </row>
    <row r="868" spans="1:33" ht="21" customHeight="1">
      <c r="A868" s="25"/>
      <c r="B868" s="7"/>
      <c r="C868" s="7"/>
      <c r="D868" s="26"/>
      <c r="E868" s="26"/>
      <c r="F868" s="26"/>
      <c r="G868" s="26"/>
      <c r="H868" s="26"/>
      <c r="I868" s="7"/>
      <c r="J868" s="7"/>
      <c r="K868" s="7"/>
      <c r="L868" s="7"/>
      <c r="M868" s="7"/>
      <c r="N868" s="7"/>
      <c r="O868" s="7"/>
      <c r="P868" s="7"/>
      <c r="Q868" s="7"/>
      <c r="R868" s="7"/>
      <c r="S868" s="7"/>
      <c r="T868" s="7"/>
      <c r="U868" s="7"/>
      <c r="V868" s="7"/>
      <c r="W868" s="7"/>
      <c r="X868" s="7"/>
      <c r="Y868" s="7"/>
      <c r="Z868" s="7"/>
      <c r="AA868" s="7"/>
      <c r="AB868" s="7"/>
      <c r="AC868" s="7"/>
      <c r="AD868" s="7"/>
      <c r="AE868" s="7"/>
      <c r="AF868" s="7"/>
      <c r="AG868" s="7"/>
    </row>
    <row r="869" spans="1:33" ht="21" customHeight="1">
      <c r="A869" s="25"/>
      <c r="B869" s="7"/>
      <c r="C869" s="7"/>
      <c r="D869" s="26"/>
      <c r="E869" s="26"/>
      <c r="F869" s="26"/>
      <c r="G869" s="26"/>
      <c r="H869" s="26"/>
      <c r="I869" s="7"/>
      <c r="J869" s="7"/>
      <c r="K869" s="7"/>
      <c r="L869" s="7"/>
      <c r="M869" s="7"/>
      <c r="N869" s="7"/>
      <c r="O869" s="7"/>
      <c r="P869" s="7"/>
      <c r="Q869" s="7"/>
      <c r="R869" s="7"/>
      <c r="S869" s="7"/>
      <c r="T869" s="7"/>
      <c r="U869" s="7"/>
      <c r="V869" s="7"/>
      <c r="W869" s="7"/>
      <c r="X869" s="7"/>
      <c r="Y869" s="7"/>
      <c r="Z869" s="7"/>
      <c r="AA869" s="7"/>
      <c r="AB869" s="7"/>
      <c r="AC869" s="7"/>
      <c r="AD869" s="7"/>
      <c r="AE869" s="7"/>
      <c r="AF869" s="7"/>
      <c r="AG869" s="7"/>
    </row>
    <row r="870" spans="1:33" ht="21" customHeight="1">
      <c r="A870" s="25"/>
      <c r="B870" s="7"/>
      <c r="C870" s="7"/>
      <c r="D870" s="26"/>
      <c r="E870" s="26"/>
      <c r="F870" s="26"/>
      <c r="G870" s="26"/>
      <c r="H870" s="26"/>
      <c r="I870" s="7"/>
      <c r="J870" s="7"/>
      <c r="K870" s="7"/>
      <c r="L870" s="7"/>
      <c r="M870" s="7"/>
      <c r="N870" s="7"/>
      <c r="O870" s="7"/>
      <c r="P870" s="7"/>
      <c r="Q870" s="7"/>
      <c r="R870" s="7"/>
      <c r="S870" s="7"/>
      <c r="T870" s="7"/>
      <c r="U870" s="7"/>
      <c r="V870" s="7"/>
      <c r="W870" s="7"/>
      <c r="X870" s="7"/>
      <c r="Y870" s="7"/>
      <c r="Z870" s="7"/>
      <c r="AA870" s="7"/>
      <c r="AB870" s="7"/>
      <c r="AC870" s="7"/>
      <c r="AD870" s="7"/>
      <c r="AE870" s="7"/>
      <c r="AF870" s="7"/>
      <c r="AG870" s="7"/>
    </row>
    <row r="871" spans="1:33" ht="21" customHeight="1">
      <c r="A871" s="25"/>
      <c r="B871" s="7"/>
      <c r="C871" s="7"/>
      <c r="D871" s="26"/>
      <c r="E871" s="26"/>
      <c r="F871" s="26"/>
      <c r="G871" s="26"/>
      <c r="H871" s="26"/>
      <c r="I871" s="7"/>
      <c r="J871" s="7"/>
      <c r="K871" s="7"/>
      <c r="L871" s="7"/>
      <c r="M871" s="7"/>
      <c r="N871" s="7"/>
      <c r="O871" s="7"/>
      <c r="P871" s="7"/>
      <c r="Q871" s="7"/>
      <c r="R871" s="7"/>
      <c r="S871" s="7"/>
      <c r="T871" s="7"/>
      <c r="U871" s="7"/>
      <c r="V871" s="7"/>
      <c r="W871" s="7"/>
      <c r="X871" s="7"/>
      <c r="Y871" s="7"/>
      <c r="Z871" s="7"/>
      <c r="AA871" s="7"/>
      <c r="AB871" s="7"/>
      <c r="AC871" s="7"/>
      <c r="AD871" s="7"/>
      <c r="AE871" s="7"/>
      <c r="AF871" s="7"/>
      <c r="AG871" s="7"/>
    </row>
    <row r="872" spans="1:33" ht="21" customHeight="1">
      <c r="A872" s="25"/>
      <c r="B872" s="7"/>
      <c r="C872" s="7"/>
      <c r="D872" s="26"/>
      <c r="E872" s="26"/>
      <c r="F872" s="26"/>
      <c r="G872" s="26"/>
      <c r="H872" s="26"/>
      <c r="I872" s="7"/>
      <c r="J872" s="7"/>
      <c r="K872" s="7"/>
      <c r="L872" s="7"/>
      <c r="M872" s="7"/>
      <c r="N872" s="7"/>
      <c r="O872" s="7"/>
      <c r="P872" s="7"/>
      <c r="Q872" s="7"/>
      <c r="R872" s="7"/>
      <c r="S872" s="7"/>
      <c r="T872" s="7"/>
      <c r="U872" s="7"/>
      <c r="V872" s="7"/>
      <c r="W872" s="7"/>
      <c r="X872" s="7"/>
      <c r="Y872" s="7"/>
      <c r="Z872" s="7"/>
      <c r="AA872" s="7"/>
      <c r="AB872" s="7"/>
      <c r="AC872" s="7"/>
      <c r="AD872" s="7"/>
      <c r="AE872" s="7"/>
      <c r="AF872" s="7"/>
      <c r="AG872" s="7"/>
    </row>
    <row r="873" spans="1:33" ht="21" customHeight="1">
      <c r="A873" s="25"/>
      <c r="B873" s="7"/>
      <c r="C873" s="7"/>
      <c r="D873" s="26"/>
      <c r="E873" s="26"/>
      <c r="F873" s="26"/>
      <c r="G873" s="26"/>
      <c r="H873" s="26"/>
      <c r="I873" s="7"/>
      <c r="J873" s="7"/>
      <c r="K873" s="7"/>
      <c r="L873" s="7"/>
      <c r="M873" s="7"/>
      <c r="N873" s="7"/>
      <c r="O873" s="7"/>
      <c r="P873" s="7"/>
      <c r="Q873" s="7"/>
      <c r="R873" s="7"/>
      <c r="S873" s="7"/>
      <c r="T873" s="7"/>
      <c r="U873" s="7"/>
      <c r="V873" s="7"/>
      <c r="W873" s="7"/>
      <c r="X873" s="7"/>
      <c r="Y873" s="7"/>
      <c r="Z873" s="7"/>
      <c r="AA873" s="7"/>
      <c r="AB873" s="7"/>
      <c r="AC873" s="7"/>
      <c r="AD873" s="7"/>
      <c r="AE873" s="7"/>
      <c r="AF873" s="7"/>
      <c r="AG873" s="7"/>
    </row>
    <row r="874" spans="1:33" ht="21" customHeight="1">
      <c r="A874" s="25"/>
      <c r="B874" s="7"/>
      <c r="C874" s="7"/>
      <c r="D874" s="26"/>
      <c r="E874" s="26"/>
      <c r="F874" s="26"/>
      <c r="G874" s="26"/>
      <c r="H874" s="26"/>
      <c r="I874" s="7"/>
      <c r="J874" s="7"/>
      <c r="K874" s="7"/>
      <c r="L874" s="7"/>
      <c r="M874" s="7"/>
      <c r="N874" s="7"/>
      <c r="O874" s="7"/>
      <c r="P874" s="7"/>
      <c r="Q874" s="7"/>
      <c r="R874" s="7"/>
      <c r="S874" s="7"/>
      <c r="T874" s="7"/>
      <c r="U874" s="7"/>
      <c r="V874" s="7"/>
      <c r="W874" s="7"/>
      <c r="X874" s="7"/>
      <c r="Y874" s="7"/>
      <c r="Z874" s="7"/>
      <c r="AA874" s="7"/>
      <c r="AB874" s="7"/>
      <c r="AC874" s="7"/>
      <c r="AD874" s="7"/>
      <c r="AE874" s="7"/>
      <c r="AF874" s="7"/>
      <c r="AG874" s="7"/>
    </row>
    <row r="875" spans="1:33" ht="21" customHeight="1">
      <c r="A875" s="25"/>
      <c r="B875" s="7"/>
      <c r="C875" s="7"/>
      <c r="D875" s="26"/>
      <c r="E875" s="26"/>
      <c r="F875" s="26"/>
      <c r="G875" s="26"/>
      <c r="H875" s="26"/>
      <c r="I875" s="7"/>
      <c r="J875" s="7"/>
      <c r="K875" s="7"/>
      <c r="L875" s="7"/>
      <c r="M875" s="7"/>
      <c r="N875" s="7"/>
      <c r="O875" s="7"/>
      <c r="P875" s="7"/>
      <c r="Q875" s="7"/>
      <c r="R875" s="7"/>
      <c r="S875" s="7"/>
      <c r="T875" s="7"/>
      <c r="U875" s="7"/>
      <c r="V875" s="7"/>
      <c r="W875" s="7"/>
      <c r="X875" s="7"/>
      <c r="Y875" s="7"/>
      <c r="Z875" s="7"/>
      <c r="AA875" s="7"/>
      <c r="AB875" s="7"/>
      <c r="AC875" s="7"/>
      <c r="AD875" s="7"/>
      <c r="AE875" s="7"/>
      <c r="AF875" s="7"/>
      <c r="AG875" s="7"/>
    </row>
    <row r="876" spans="1:33" ht="21" customHeight="1">
      <c r="A876" s="25"/>
      <c r="B876" s="7"/>
      <c r="C876" s="7"/>
      <c r="D876" s="26"/>
      <c r="E876" s="26"/>
      <c r="F876" s="26"/>
      <c r="G876" s="26"/>
      <c r="H876" s="26"/>
      <c r="I876" s="7"/>
      <c r="J876" s="7"/>
      <c r="K876" s="7"/>
      <c r="L876" s="7"/>
      <c r="M876" s="7"/>
      <c r="N876" s="7"/>
      <c r="O876" s="7"/>
      <c r="P876" s="7"/>
      <c r="Q876" s="7"/>
      <c r="R876" s="7"/>
      <c r="S876" s="7"/>
      <c r="T876" s="7"/>
      <c r="U876" s="7"/>
      <c r="V876" s="7"/>
      <c r="W876" s="7"/>
      <c r="X876" s="7"/>
      <c r="Y876" s="7"/>
      <c r="Z876" s="7"/>
      <c r="AA876" s="7"/>
      <c r="AB876" s="7"/>
      <c r="AC876" s="7"/>
      <c r="AD876" s="7"/>
      <c r="AE876" s="7"/>
      <c r="AF876" s="7"/>
      <c r="AG876" s="7"/>
    </row>
    <row r="877" spans="1:33" ht="21" customHeight="1">
      <c r="A877" s="25"/>
      <c r="B877" s="7"/>
      <c r="C877" s="7"/>
      <c r="D877" s="26"/>
      <c r="E877" s="26"/>
      <c r="F877" s="26"/>
      <c r="G877" s="26"/>
      <c r="H877" s="26"/>
      <c r="I877" s="7"/>
      <c r="J877" s="7"/>
      <c r="K877" s="7"/>
      <c r="L877" s="7"/>
      <c r="M877" s="7"/>
      <c r="N877" s="7"/>
      <c r="O877" s="7"/>
      <c r="P877" s="7"/>
      <c r="Q877" s="7"/>
      <c r="R877" s="7"/>
      <c r="S877" s="7"/>
      <c r="T877" s="7"/>
      <c r="U877" s="7"/>
      <c r="V877" s="7"/>
      <c r="W877" s="7"/>
      <c r="X877" s="7"/>
      <c r="Y877" s="7"/>
      <c r="Z877" s="7"/>
      <c r="AA877" s="7"/>
      <c r="AB877" s="7"/>
      <c r="AC877" s="7"/>
      <c r="AD877" s="7"/>
      <c r="AE877" s="7"/>
      <c r="AF877" s="7"/>
      <c r="AG877" s="7"/>
    </row>
    <row r="878" spans="1:33" ht="21" customHeight="1">
      <c r="A878" s="25"/>
      <c r="B878" s="7"/>
      <c r="C878" s="7"/>
      <c r="D878" s="26"/>
      <c r="E878" s="26"/>
      <c r="F878" s="26"/>
      <c r="G878" s="26"/>
      <c r="H878" s="26"/>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row>
    <row r="879" spans="1:33" ht="21" customHeight="1">
      <c r="A879" s="25"/>
      <c r="B879" s="7"/>
      <c r="C879" s="7"/>
      <c r="D879" s="26"/>
      <c r="E879" s="26"/>
      <c r="F879" s="26"/>
      <c r="G879" s="26"/>
      <c r="H879" s="26"/>
      <c r="I879" s="7"/>
      <c r="J879" s="7"/>
      <c r="K879" s="7"/>
      <c r="L879" s="7"/>
      <c r="M879" s="7"/>
      <c r="N879" s="7"/>
      <c r="O879" s="7"/>
      <c r="P879" s="7"/>
      <c r="Q879" s="7"/>
      <c r="R879" s="7"/>
      <c r="S879" s="7"/>
      <c r="T879" s="7"/>
      <c r="U879" s="7"/>
      <c r="V879" s="7"/>
      <c r="W879" s="7"/>
      <c r="X879" s="7"/>
      <c r="Y879" s="7"/>
      <c r="Z879" s="7"/>
      <c r="AA879" s="7"/>
      <c r="AB879" s="7"/>
      <c r="AC879" s="7"/>
      <c r="AD879" s="7"/>
      <c r="AE879" s="7"/>
      <c r="AF879" s="7"/>
      <c r="AG879" s="7"/>
    </row>
    <row r="880" spans="1:33" ht="21" customHeight="1">
      <c r="A880" s="25"/>
      <c r="B880" s="7"/>
      <c r="C880" s="7"/>
      <c r="D880" s="26"/>
      <c r="E880" s="26"/>
      <c r="F880" s="26"/>
      <c r="G880" s="26"/>
      <c r="H880" s="26"/>
      <c r="I880" s="7"/>
      <c r="J880" s="7"/>
      <c r="K880" s="7"/>
      <c r="L880" s="7"/>
      <c r="M880" s="7"/>
      <c r="N880" s="7"/>
      <c r="O880" s="7"/>
      <c r="P880" s="7"/>
      <c r="Q880" s="7"/>
      <c r="R880" s="7"/>
      <c r="S880" s="7"/>
      <c r="T880" s="7"/>
      <c r="U880" s="7"/>
      <c r="V880" s="7"/>
      <c r="W880" s="7"/>
      <c r="X880" s="7"/>
      <c r="Y880" s="7"/>
      <c r="Z880" s="7"/>
      <c r="AA880" s="7"/>
      <c r="AB880" s="7"/>
      <c r="AC880" s="7"/>
      <c r="AD880" s="7"/>
      <c r="AE880" s="7"/>
      <c r="AF880" s="7"/>
      <c r="AG880" s="7"/>
    </row>
    <row r="881" spans="1:33" ht="21" customHeight="1">
      <c r="A881" s="25"/>
      <c r="B881" s="7"/>
      <c r="C881" s="7"/>
      <c r="D881" s="26"/>
      <c r="E881" s="26"/>
      <c r="F881" s="26"/>
      <c r="G881" s="26"/>
      <c r="H881" s="26"/>
      <c r="I881" s="7"/>
      <c r="J881" s="7"/>
      <c r="K881" s="7"/>
      <c r="L881" s="7"/>
      <c r="M881" s="7"/>
      <c r="N881" s="7"/>
      <c r="O881" s="7"/>
      <c r="P881" s="7"/>
      <c r="Q881" s="7"/>
      <c r="R881" s="7"/>
      <c r="S881" s="7"/>
      <c r="T881" s="7"/>
      <c r="U881" s="7"/>
      <c r="V881" s="7"/>
      <c r="W881" s="7"/>
      <c r="X881" s="7"/>
      <c r="Y881" s="7"/>
      <c r="Z881" s="7"/>
      <c r="AA881" s="7"/>
      <c r="AB881" s="7"/>
      <c r="AC881" s="7"/>
      <c r="AD881" s="7"/>
      <c r="AE881" s="7"/>
      <c r="AF881" s="7"/>
      <c r="AG881" s="7"/>
    </row>
    <row r="882" spans="1:33" ht="21" customHeight="1">
      <c r="A882" s="25"/>
      <c r="B882" s="7"/>
      <c r="C882" s="7"/>
      <c r="D882" s="26"/>
      <c r="E882" s="26"/>
      <c r="F882" s="26"/>
      <c r="G882" s="26"/>
      <c r="H882" s="26"/>
      <c r="I882" s="7"/>
      <c r="J882" s="7"/>
      <c r="K882" s="7"/>
      <c r="L882" s="7"/>
      <c r="M882" s="7"/>
      <c r="N882" s="7"/>
      <c r="O882" s="7"/>
      <c r="P882" s="7"/>
      <c r="Q882" s="7"/>
      <c r="R882" s="7"/>
      <c r="S882" s="7"/>
      <c r="T882" s="7"/>
      <c r="U882" s="7"/>
      <c r="V882" s="7"/>
      <c r="W882" s="7"/>
      <c r="X882" s="7"/>
      <c r="Y882" s="7"/>
      <c r="Z882" s="7"/>
      <c r="AA882" s="7"/>
      <c r="AB882" s="7"/>
      <c r="AC882" s="7"/>
      <c r="AD882" s="7"/>
      <c r="AE882" s="7"/>
      <c r="AF882" s="7"/>
      <c r="AG882" s="7"/>
    </row>
    <row r="883" spans="1:33" ht="21" customHeight="1">
      <c r="A883" s="25"/>
      <c r="B883" s="7"/>
      <c r="C883" s="7"/>
      <c r="D883" s="26"/>
      <c r="E883" s="26"/>
      <c r="F883" s="26"/>
      <c r="G883" s="26"/>
      <c r="H883" s="26"/>
      <c r="I883" s="7"/>
      <c r="J883" s="7"/>
      <c r="K883" s="7"/>
      <c r="L883" s="7"/>
      <c r="M883" s="7"/>
      <c r="N883" s="7"/>
      <c r="O883" s="7"/>
      <c r="P883" s="7"/>
      <c r="Q883" s="7"/>
      <c r="R883" s="7"/>
      <c r="S883" s="7"/>
      <c r="T883" s="7"/>
      <c r="U883" s="7"/>
      <c r="V883" s="7"/>
      <c r="W883" s="7"/>
      <c r="X883" s="7"/>
      <c r="Y883" s="7"/>
      <c r="Z883" s="7"/>
      <c r="AA883" s="7"/>
      <c r="AB883" s="7"/>
      <c r="AC883" s="7"/>
      <c r="AD883" s="7"/>
      <c r="AE883" s="7"/>
      <c r="AF883" s="7"/>
      <c r="AG883" s="7"/>
    </row>
    <row r="884" spans="1:33" ht="21" customHeight="1">
      <c r="A884" s="25"/>
      <c r="B884" s="7"/>
      <c r="C884" s="7"/>
      <c r="D884" s="26"/>
      <c r="E884" s="26"/>
      <c r="F884" s="26"/>
      <c r="G884" s="26"/>
      <c r="H884" s="26"/>
      <c r="I884" s="7"/>
      <c r="J884" s="7"/>
      <c r="K884" s="7"/>
      <c r="L884" s="7"/>
      <c r="M884" s="7"/>
      <c r="N884" s="7"/>
      <c r="O884" s="7"/>
      <c r="P884" s="7"/>
      <c r="Q884" s="7"/>
      <c r="R884" s="7"/>
      <c r="S884" s="7"/>
      <c r="T884" s="7"/>
      <c r="U884" s="7"/>
      <c r="V884" s="7"/>
      <c r="W884" s="7"/>
      <c r="X884" s="7"/>
      <c r="Y884" s="7"/>
      <c r="Z884" s="7"/>
      <c r="AA884" s="7"/>
      <c r="AB884" s="7"/>
      <c r="AC884" s="7"/>
      <c r="AD884" s="7"/>
      <c r="AE884" s="7"/>
      <c r="AF884" s="7"/>
      <c r="AG884" s="7"/>
    </row>
    <row r="885" spans="1:33" ht="21" customHeight="1">
      <c r="A885" s="25"/>
      <c r="B885" s="7"/>
      <c r="C885" s="7"/>
      <c r="D885" s="26"/>
      <c r="E885" s="26"/>
      <c r="F885" s="26"/>
      <c r="G885" s="26"/>
      <c r="H885" s="26"/>
      <c r="I885" s="7"/>
      <c r="J885" s="7"/>
      <c r="K885" s="7"/>
      <c r="L885" s="7"/>
      <c r="M885" s="7"/>
      <c r="N885" s="7"/>
      <c r="O885" s="7"/>
      <c r="P885" s="7"/>
      <c r="Q885" s="7"/>
      <c r="R885" s="7"/>
      <c r="S885" s="7"/>
      <c r="T885" s="7"/>
      <c r="U885" s="7"/>
      <c r="V885" s="7"/>
      <c r="W885" s="7"/>
      <c r="X885" s="7"/>
      <c r="Y885" s="7"/>
      <c r="Z885" s="7"/>
      <c r="AA885" s="7"/>
      <c r="AB885" s="7"/>
      <c r="AC885" s="7"/>
      <c r="AD885" s="7"/>
      <c r="AE885" s="7"/>
      <c r="AF885" s="7"/>
      <c r="AG885" s="7"/>
    </row>
    <row r="886" spans="1:33" ht="21" customHeight="1">
      <c r="A886" s="25"/>
      <c r="B886" s="7"/>
      <c r="C886" s="7"/>
      <c r="D886" s="26"/>
      <c r="E886" s="26"/>
      <c r="F886" s="26"/>
      <c r="G886" s="26"/>
      <c r="H886" s="26"/>
      <c r="I886" s="7"/>
      <c r="J886" s="7"/>
      <c r="K886" s="7"/>
      <c r="L886" s="7"/>
      <c r="M886" s="7"/>
      <c r="N886" s="7"/>
      <c r="O886" s="7"/>
      <c r="P886" s="7"/>
      <c r="Q886" s="7"/>
      <c r="R886" s="7"/>
      <c r="S886" s="7"/>
      <c r="T886" s="7"/>
      <c r="U886" s="7"/>
      <c r="V886" s="7"/>
      <c r="W886" s="7"/>
      <c r="X886" s="7"/>
      <c r="Y886" s="7"/>
      <c r="Z886" s="7"/>
      <c r="AA886" s="7"/>
      <c r="AB886" s="7"/>
      <c r="AC886" s="7"/>
      <c r="AD886" s="7"/>
      <c r="AE886" s="7"/>
      <c r="AF886" s="7"/>
      <c r="AG886" s="7"/>
    </row>
    <row r="887" spans="1:33" ht="21" customHeight="1">
      <c r="A887" s="25"/>
      <c r="B887" s="7"/>
      <c r="C887" s="7"/>
      <c r="D887" s="26"/>
      <c r="E887" s="26"/>
      <c r="F887" s="26"/>
      <c r="G887" s="26"/>
      <c r="H887" s="26"/>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row>
    <row r="888" spans="1:33" ht="21" customHeight="1">
      <c r="A888" s="25"/>
      <c r="B888" s="7"/>
      <c r="C888" s="7"/>
      <c r="D888" s="26"/>
      <c r="E888" s="26"/>
      <c r="F888" s="26"/>
      <c r="G888" s="26"/>
      <c r="H888" s="26"/>
      <c r="I888" s="7"/>
      <c r="J888" s="7"/>
      <c r="K888" s="7"/>
      <c r="L888" s="7"/>
      <c r="M888" s="7"/>
      <c r="N888" s="7"/>
      <c r="O888" s="7"/>
      <c r="P888" s="7"/>
      <c r="Q888" s="7"/>
      <c r="R888" s="7"/>
      <c r="S888" s="7"/>
      <c r="T888" s="7"/>
      <c r="U888" s="7"/>
      <c r="V888" s="7"/>
      <c r="W888" s="7"/>
      <c r="X888" s="7"/>
      <c r="Y888" s="7"/>
      <c r="Z888" s="7"/>
      <c r="AA888" s="7"/>
      <c r="AB888" s="7"/>
      <c r="AC888" s="7"/>
      <c r="AD888" s="7"/>
      <c r="AE888" s="7"/>
      <c r="AF888" s="7"/>
      <c r="AG888" s="7"/>
    </row>
    <row r="889" spans="1:33" ht="21" customHeight="1">
      <c r="A889" s="25"/>
      <c r="B889" s="7"/>
      <c r="C889" s="7"/>
      <c r="D889" s="26"/>
      <c r="E889" s="26"/>
      <c r="F889" s="26"/>
      <c r="G889" s="26"/>
      <c r="H889" s="26"/>
      <c r="I889" s="7"/>
      <c r="J889" s="7"/>
      <c r="K889" s="7"/>
      <c r="L889" s="7"/>
      <c r="M889" s="7"/>
      <c r="N889" s="7"/>
      <c r="O889" s="7"/>
      <c r="P889" s="7"/>
      <c r="Q889" s="7"/>
      <c r="R889" s="7"/>
      <c r="S889" s="7"/>
      <c r="T889" s="7"/>
      <c r="U889" s="7"/>
      <c r="V889" s="7"/>
      <c r="W889" s="7"/>
      <c r="X889" s="7"/>
      <c r="Y889" s="7"/>
      <c r="Z889" s="7"/>
      <c r="AA889" s="7"/>
      <c r="AB889" s="7"/>
      <c r="AC889" s="7"/>
      <c r="AD889" s="7"/>
      <c r="AE889" s="7"/>
      <c r="AF889" s="7"/>
      <c r="AG889" s="7"/>
    </row>
    <row r="890" spans="1:33" ht="21" customHeight="1">
      <c r="A890" s="25"/>
      <c r="B890" s="7"/>
      <c r="C890" s="7"/>
      <c r="D890" s="26"/>
      <c r="E890" s="26"/>
      <c r="F890" s="26"/>
      <c r="G890" s="26"/>
      <c r="H890" s="26"/>
      <c r="I890" s="7"/>
      <c r="J890" s="7"/>
      <c r="K890" s="7"/>
      <c r="L890" s="7"/>
      <c r="M890" s="7"/>
      <c r="N890" s="7"/>
      <c r="O890" s="7"/>
      <c r="P890" s="7"/>
      <c r="Q890" s="7"/>
      <c r="R890" s="7"/>
      <c r="S890" s="7"/>
      <c r="T890" s="7"/>
      <c r="U890" s="7"/>
      <c r="V890" s="7"/>
      <c r="W890" s="7"/>
      <c r="X890" s="7"/>
      <c r="Y890" s="7"/>
      <c r="Z890" s="7"/>
      <c r="AA890" s="7"/>
      <c r="AB890" s="7"/>
      <c r="AC890" s="7"/>
      <c r="AD890" s="7"/>
      <c r="AE890" s="7"/>
      <c r="AF890" s="7"/>
      <c r="AG890" s="7"/>
    </row>
    <row r="891" spans="1:33" ht="21" customHeight="1">
      <c r="A891" s="25"/>
      <c r="B891" s="7"/>
      <c r="C891" s="7"/>
      <c r="D891" s="26"/>
      <c r="E891" s="26"/>
      <c r="F891" s="26"/>
      <c r="G891" s="26"/>
      <c r="H891" s="26"/>
      <c r="I891" s="7"/>
      <c r="J891" s="7"/>
      <c r="K891" s="7"/>
      <c r="L891" s="7"/>
      <c r="M891" s="7"/>
      <c r="N891" s="7"/>
      <c r="O891" s="7"/>
      <c r="P891" s="7"/>
      <c r="Q891" s="7"/>
      <c r="R891" s="7"/>
      <c r="S891" s="7"/>
      <c r="T891" s="7"/>
      <c r="U891" s="7"/>
      <c r="V891" s="7"/>
      <c r="W891" s="7"/>
      <c r="X891" s="7"/>
      <c r="Y891" s="7"/>
      <c r="Z891" s="7"/>
      <c r="AA891" s="7"/>
      <c r="AB891" s="7"/>
      <c r="AC891" s="7"/>
      <c r="AD891" s="7"/>
      <c r="AE891" s="7"/>
      <c r="AF891" s="7"/>
      <c r="AG891" s="7"/>
    </row>
    <row r="892" spans="1:33" ht="21" customHeight="1">
      <c r="A892" s="25"/>
      <c r="B892" s="7"/>
      <c r="C892" s="7"/>
      <c r="D892" s="26"/>
      <c r="E892" s="26"/>
      <c r="F892" s="26"/>
      <c r="G892" s="26"/>
      <c r="H892" s="26"/>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row>
    <row r="893" spans="1:33" ht="21" customHeight="1">
      <c r="A893" s="25"/>
      <c r="B893" s="7"/>
      <c r="C893" s="7"/>
      <c r="D893" s="26"/>
      <c r="E893" s="26"/>
      <c r="F893" s="26"/>
      <c r="G893" s="26"/>
      <c r="H893" s="26"/>
      <c r="I893" s="7"/>
      <c r="J893" s="7"/>
      <c r="K893" s="7"/>
      <c r="L893" s="7"/>
      <c r="M893" s="7"/>
      <c r="N893" s="7"/>
      <c r="O893" s="7"/>
      <c r="P893" s="7"/>
      <c r="Q893" s="7"/>
      <c r="R893" s="7"/>
      <c r="S893" s="7"/>
      <c r="T893" s="7"/>
      <c r="U893" s="7"/>
      <c r="V893" s="7"/>
      <c r="W893" s="7"/>
      <c r="X893" s="7"/>
      <c r="Y893" s="7"/>
      <c r="Z893" s="7"/>
      <c r="AA893" s="7"/>
      <c r="AB893" s="7"/>
      <c r="AC893" s="7"/>
      <c r="AD893" s="7"/>
      <c r="AE893" s="7"/>
      <c r="AF893" s="7"/>
      <c r="AG893" s="7"/>
    </row>
    <row r="894" spans="1:33" ht="21" customHeight="1">
      <c r="A894" s="25"/>
      <c r="B894" s="7"/>
      <c r="C894" s="7"/>
      <c r="D894" s="26"/>
      <c r="E894" s="26"/>
      <c r="F894" s="26"/>
      <c r="G894" s="26"/>
      <c r="H894" s="26"/>
      <c r="I894" s="7"/>
      <c r="J894" s="7"/>
      <c r="K894" s="7"/>
      <c r="L894" s="7"/>
      <c r="M894" s="7"/>
      <c r="N894" s="7"/>
      <c r="O894" s="7"/>
      <c r="P894" s="7"/>
      <c r="Q894" s="7"/>
      <c r="R894" s="7"/>
      <c r="S894" s="7"/>
      <c r="T894" s="7"/>
      <c r="U894" s="7"/>
      <c r="V894" s="7"/>
      <c r="W894" s="7"/>
      <c r="X894" s="7"/>
      <c r="Y894" s="7"/>
      <c r="Z894" s="7"/>
      <c r="AA894" s="7"/>
      <c r="AB894" s="7"/>
      <c r="AC894" s="7"/>
      <c r="AD894" s="7"/>
      <c r="AE894" s="7"/>
      <c r="AF894" s="7"/>
      <c r="AG894" s="7"/>
    </row>
    <row r="895" spans="1:33" ht="21" customHeight="1">
      <c r="A895" s="25"/>
      <c r="B895" s="7"/>
      <c r="C895" s="7"/>
      <c r="D895" s="26"/>
      <c r="E895" s="26"/>
      <c r="F895" s="26"/>
      <c r="G895" s="26"/>
      <c r="H895" s="26"/>
      <c r="I895" s="7"/>
      <c r="J895" s="7"/>
      <c r="K895" s="7"/>
      <c r="L895" s="7"/>
      <c r="M895" s="7"/>
      <c r="N895" s="7"/>
      <c r="O895" s="7"/>
      <c r="P895" s="7"/>
      <c r="Q895" s="7"/>
      <c r="R895" s="7"/>
      <c r="S895" s="7"/>
      <c r="T895" s="7"/>
      <c r="U895" s="7"/>
      <c r="V895" s="7"/>
      <c r="W895" s="7"/>
      <c r="X895" s="7"/>
      <c r="Y895" s="7"/>
      <c r="Z895" s="7"/>
      <c r="AA895" s="7"/>
      <c r="AB895" s="7"/>
      <c r="AC895" s="7"/>
      <c r="AD895" s="7"/>
      <c r="AE895" s="7"/>
      <c r="AF895" s="7"/>
      <c r="AG895" s="7"/>
    </row>
    <row r="896" spans="1:33" ht="21" customHeight="1">
      <c r="A896" s="25"/>
      <c r="B896" s="7"/>
      <c r="C896" s="7"/>
      <c r="D896" s="26"/>
      <c r="E896" s="26"/>
      <c r="F896" s="26"/>
      <c r="G896" s="26"/>
      <c r="H896" s="26"/>
      <c r="I896" s="7"/>
      <c r="J896" s="7"/>
      <c r="K896" s="7"/>
      <c r="L896" s="7"/>
      <c r="M896" s="7"/>
      <c r="N896" s="7"/>
      <c r="O896" s="7"/>
      <c r="P896" s="7"/>
      <c r="Q896" s="7"/>
      <c r="R896" s="7"/>
      <c r="S896" s="7"/>
      <c r="T896" s="7"/>
      <c r="U896" s="7"/>
      <c r="V896" s="7"/>
      <c r="W896" s="7"/>
      <c r="X896" s="7"/>
      <c r="Y896" s="7"/>
      <c r="Z896" s="7"/>
      <c r="AA896" s="7"/>
      <c r="AB896" s="7"/>
      <c r="AC896" s="7"/>
      <c r="AD896" s="7"/>
      <c r="AE896" s="7"/>
      <c r="AF896" s="7"/>
      <c r="AG896" s="7"/>
    </row>
    <row r="897" spans="1:33" ht="21" customHeight="1">
      <c r="A897" s="25"/>
      <c r="B897" s="7"/>
      <c r="C897" s="7"/>
      <c r="D897" s="26"/>
      <c r="E897" s="26"/>
      <c r="F897" s="26"/>
      <c r="G897" s="26"/>
      <c r="H897" s="26"/>
      <c r="I897" s="7"/>
      <c r="J897" s="7"/>
      <c r="K897" s="7"/>
      <c r="L897" s="7"/>
      <c r="M897" s="7"/>
      <c r="N897" s="7"/>
      <c r="O897" s="7"/>
      <c r="P897" s="7"/>
      <c r="Q897" s="7"/>
      <c r="R897" s="7"/>
      <c r="S897" s="7"/>
      <c r="T897" s="7"/>
      <c r="U897" s="7"/>
      <c r="V897" s="7"/>
      <c r="W897" s="7"/>
      <c r="X897" s="7"/>
      <c r="Y897" s="7"/>
      <c r="Z897" s="7"/>
      <c r="AA897" s="7"/>
      <c r="AB897" s="7"/>
      <c r="AC897" s="7"/>
      <c r="AD897" s="7"/>
      <c r="AE897" s="7"/>
      <c r="AF897" s="7"/>
      <c r="AG897" s="7"/>
    </row>
    <row r="898" spans="1:33" ht="21" customHeight="1">
      <c r="A898" s="25"/>
      <c r="B898" s="7"/>
      <c r="C898" s="7"/>
      <c r="D898" s="26"/>
      <c r="E898" s="26"/>
      <c r="F898" s="26"/>
      <c r="G898" s="26"/>
      <c r="H898" s="26"/>
      <c r="I898" s="7"/>
      <c r="J898" s="7"/>
      <c r="K898" s="7"/>
      <c r="L898" s="7"/>
      <c r="M898" s="7"/>
      <c r="N898" s="7"/>
      <c r="O898" s="7"/>
      <c r="P898" s="7"/>
      <c r="Q898" s="7"/>
      <c r="R898" s="7"/>
      <c r="S898" s="7"/>
      <c r="T898" s="7"/>
      <c r="U898" s="7"/>
      <c r="V898" s="7"/>
      <c r="W898" s="7"/>
      <c r="X898" s="7"/>
      <c r="Y898" s="7"/>
      <c r="Z898" s="7"/>
      <c r="AA898" s="7"/>
      <c r="AB898" s="7"/>
      <c r="AC898" s="7"/>
      <c r="AD898" s="7"/>
      <c r="AE898" s="7"/>
      <c r="AF898" s="7"/>
      <c r="AG898" s="7"/>
    </row>
    <row r="899" spans="1:33" ht="21" customHeight="1">
      <c r="A899" s="25"/>
      <c r="B899" s="7"/>
      <c r="C899" s="7"/>
      <c r="D899" s="26"/>
      <c r="E899" s="26"/>
      <c r="F899" s="26"/>
      <c r="G899" s="26"/>
      <c r="H899" s="26"/>
      <c r="I899" s="7"/>
      <c r="J899" s="7"/>
      <c r="K899" s="7"/>
      <c r="L899" s="7"/>
      <c r="M899" s="7"/>
      <c r="N899" s="7"/>
      <c r="O899" s="7"/>
      <c r="P899" s="7"/>
      <c r="Q899" s="7"/>
      <c r="R899" s="7"/>
      <c r="S899" s="7"/>
      <c r="T899" s="7"/>
      <c r="U899" s="7"/>
      <c r="V899" s="7"/>
      <c r="W899" s="7"/>
      <c r="X899" s="7"/>
      <c r="Y899" s="7"/>
      <c r="Z899" s="7"/>
      <c r="AA899" s="7"/>
      <c r="AB899" s="7"/>
      <c r="AC899" s="7"/>
      <c r="AD899" s="7"/>
      <c r="AE899" s="7"/>
      <c r="AF899" s="7"/>
      <c r="AG899" s="7"/>
    </row>
    <row r="900" spans="1:33" ht="21" customHeight="1">
      <c r="A900" s="25"/>
      <c r="B900" s="7"/>
      <c r="C900" s="7"/>
      <c r="D900" s="26"/>
      <c r="E900" s="26"/>
      <c r="F900" s="26"/>
      <c r="G900" s="26"/>
      <c r="H900" s="26"/>
      <c r="I900" s="7"/>
      <c r="J900" s="7"/>
      <c r="K900" s="7"/>
      <c r="L900" s="7"/>
      <c r="M900" s="7"/>
      <c r="N900" s="7"/>
      <c r="O900" s="7"/>
      <c r="P900" s="7"/>
      <c r="Q900" s="7"/>
      <c r="R900" s="7"/>
      <c r="S900" s="7"/>
      <c r="T900" s="7"/>
      <c r="U900" s="7"/>
      <c r="V900" s="7"/>
      <c r="W900" s="7"/>
      <c r="X900" s="7"/>
      <c r="Y900" s="7"/>
      <c r="Z900" s="7"/>
      <c r="AA900" s="7"/>
      <c r="AB900" s="7"/>
      <c r="AC900" s="7"/>
      <c r="AD900" s="7"/>
      <c r="AE900" s="7"/>
      <c r="AF900" s="7"/>
      <c r="AG900" s="7"/>
    </row>
    <row r="901" spans="1:33" ht="21" customHeight="1">
      <c r="A901" s="25"/>
      <c r="B901" s="7"/>
      <c r="C901" s="7"/>
      <c r="D901" s="26"/>
      <c r="E901" s="26"/>
      <c r="F901" s="26"/>
      <c r="G901" s="26"/>
      <c r="H901" s="26"/>
      <c r="I901" s="7"/>
      <c r="J901" s="7"/>
      <c r="K901" s="7"/>
      <c r="L901" s="7"/>
      <c r="M901" s="7"/>
      <c r="N901" s="7"/>
      <c r="O901" s="7"/>
      <c r="P901" s="7"/>
      <c r="Q901" s="7"/>
      <c r="R901" s="7"/>
      <c r="S901" s="7"/>
      <c r="T901" s="7"/>
      <c r="U901" s="7"/>
      <c r="V901" s="7"/>
      <c r="W901" s="7"/>
      <c r="X901" s="7"/>
      <c r="Y901" s="7"/>
      <c r="Z901" s="7"/>
      <c r="AA901" s="7"/>
      <c r="AB901" s="7"/>
      <c r="AC901" s="7"/>
      <c r="AD901" s="7"/>
      <c r="AE901" s="7"/>
      <c r="AF901" s="7"/>
      <c r="AG901" s="7"/>
    </row>
    <row r="902" spans="1:33" ht="21" customHeight="1">
      <c r="A902" s="25"/>
      <c r="B902" s="7"/>
      <c r="C902" s="7"/>
      <c r="D902" s="26"/>
      <c r="E902" s="26"/>
      <c r="F902" s="26"/>
      <c r="G902" s="26"/>
      <c r="H902" s="26"/>
      <c r="I902" s="7"/>
      <c r="J902" s="7"/>
      <c r="K902" s="7"/>
      <c r="L902" s="7"/>
      <c r="M902" s="7"/>
      <c r="N902" s="7"/>
      <c r="O902" s="7"/>
      <c r="P902" s="7"/>
      <c r="Q902" s="7"/>
      <c r="R902" s="7"/>
      <c r="S902" s="7"/>
      <c r="T902" s="7"/>
      <c r="U902" s="7"/>
      <c r="V902" s="7"/>
      <c r="W902" s="7"/>
      <c r="X902" s="7"/>
      <c r="Y902" s="7"/>
      <c r="Z902" s="7"/>
      <c r="AA902" s="7"/>
      <c r="AB902" s="7"/>
      <c r="AC902" s="7"/>
      <c r="AD902" s="7"/>
      <c r="AE902" s="7"/>
      <c r="AF902" s="7"/>
      <c r="AG902" s="7"/>
    </row>
    <row r="903" spans="1:33" ht="21" customHeight="1">
      <c r="A903" s="25"/>
      <c r="B903" s="7"/>
      <c r="C903" s="7"/>
      <c r="D903" s="26"/>
      <c r="E903" s="26"/>
      <c r="F903" s="26"/>
      <c r="G903" s="26"/>
      <c r="H903" s="26"/>
      <c r="I903" s="7"/>
      <c r="J903" s="7"/>
      <c r="K903" s="7"/>
      <c r="L903" s="7"/>
      <c r="M903" s="7"/>
      <c r="N903" s="7"/>
      <c r="O903" s="7"/>
      <c r="P903" s="7"/>
      <c r="Q903" s="7"/>
      <c r="R903" s="7"/>
      <c r="S903" s="7"/>
      <c r="T903" s="7"/>
      <c r="U903" s="7"/>
      <c r="V903" s="7"/>
      <c r="W903" s="7"/>
      <c r="X903" s="7"/>
      <c r="Y903" s="7"/>
      <c r="Z903" s="7"/>
      <c r="AA903" s="7"/>
      <c r="AB903" s="7"/>
      <c r="AC903" s="7"/>
      <c r="AD903" s="7"/>
      <c r="AE903" s="7"/>
      <c r="AF903" s="7"/>
      <c r="AG903" s="7"/>
    </row>
    <row r="904" spans="1:33" ht="21" customHeight="1">
      <c r="A904" s="25"/>
      <c r="B904" s="7"/>
      <c r="C904" s="7"/>
      <c r="D904" s="26"/>
      <c r="E904" s="26"/>
      <c r="F904" s="26"/>
      <c r="G904" s="26"/>
      <c r="H904" s="26"/>
      <c r="I904" s="7"/>
      <c r="J904" s="7"/>
      <c r="K904" s="7"/>
      <c r="L904" s="7"/>
      <c r="M904" s="7"/>
      <c r="N904" s="7"/>
      <c r="O904" s="7"/>
      <c r="P904" s="7"/>
      <c r="Q904" s="7"/>
      <c r="R904" s="7"/>
      <c r="S904" s="7"/>
      <c r="T904" s="7"/>
      <c r="U904" s="7"/>
      <c r="V904" s="7"/>
      <c r="W904" s="7"/>
      <c r="X904" s="7"/>
      <c r="Y904" s="7"/>
      <c r="Z904" s="7"/>
      <c r="AA904" s="7"/>
      <c r="AB904" s="7"/>
      <c r="AC904" s="7"/>
      <c r="AD904" s="7"/>
      <c r="AE904" s="7"/>
      <c r="AF904" s="7"/>
      <c r="AG904" s="7"/>
    </row>
    <row r="905" spans="1:33" ht="21" customHeight="1">
      <c r="A905" s="25"/>
      <c r="B905" s="7"/>
      <c r="C905" s="7"/>
      <c r="D905" s="26"/>
      <c r="E905" s="26"/>
      <c r="F905" s="26"/>
      <c r="G905" s="26"/>
      <c r="H905" s="26"/>
      <c r="I905" s="7"/>
      <c r="J905" s="7"/>
      <c r="K905" s="7"/>
      <c r="L905" s="7"/>
      <c r="M905" s="7"/>
      <c r="N905" s="7"/>
      <c r="O905" s="7"/>
      <c r="P905" s="7"/>
      <c r="Q905" s="7"/>
      <c r="R905" s="7"/>
      <c r="S905" s="7"/>
      <c r="T905" s="7"/>
      <c r="U905" s="7"/>
      <c r="V905" s="7"/>
      <c r="W905" s="7"/>
      <c r="X905" s="7"/>
      <c r="Y905" s="7"/>
      <c r="Z905" s="7"/>
      <c r="AA905" s="7"/>
      <c r="AB905" s="7"/>
      <c r="AC905" s="7"/>
      <c r="AD905" s="7"/>
      <c r="AE905" s="7"/>
      <c r="AF905" s="7"/>
      <c r="AG905" s="7"/>
    </row>
    <row r="906" spans="1:33" ht="21" customHeight="1">
      <c r="A906" s="25"/>
      <c r="B906" s="7"/>
      <c r="C906" s="7"/>
      <c r="D906" s="26"/>
      <c r="E906" s="26"/>
      <c r="F906" s="26"/>
      <c r="G906" s="26"/>
      <c r="H906" s="26"/>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row>
    <row r="907" spans="1:33" ht="21" customHeight="1">
      <c r="A907" s="25"/>
      <c r="B907" s="7"/>
      <c r="C907" s="7"/>
      <c r="D907" s="26"/>
      <c r="E907" s="26"/>
      <c r="F907" s="26"/>
      <c r="G907" s="26"/>
      <c r="H907" s="26"/>
      <c r="I907" s="7"/>
      <c r="J907" s="7"/>
      <c r="K907" s="7"/>
      <c r="L907" s="7"/>
      <c r="M907" s="7"/>
      <c r="N907" s="7"/>
      <c r="O907" s="7"/>
      <c r="P907" s="7"/>
      <c r="Q907" s="7"/>
      <c r="R907" s="7"/>
      <c r="S907" s="7"/>
      <c r="T907" s="7"/>
      <c r="U907" s="7"/>
      <c r="V907" s="7"/>
      <c r="W907" s="7"/>
      <c r="X907" s="7"/>
      <c r="Y907" s="7"/>
      <c r="Z907" s="7"/>
      <c r="AA907" s="7"/>
      <c r="AB907" s="7"/>
      <c r="AC907" s="7"/>
      <c r="AD907" s="7"/>
      <c r="AE907" s="7"/>
      <c r="AF907" s="7"/>
      <c r="AG907" s="7"/>
    </row>
    <row r="908" spans="1:33" ht="21" customHeight="1">
      <c r="A908" s="25"/>
      <c r="B908" s="7"/>
      <c r="C908" s="7"/>
      <c r="D908" s="26"/>
      <c r="E908" s="26"/>
      <c r="F908" s="26"/>
      <c r="G908" s="26"/>
      <c r="H908" s="26"/>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row>
    <row r="909" spans="1:33" ht="21" customHeight="1">
      <c r="A909" s="25"/>
      <c r="B909" s="7"/>
      <c r="C909" s="7"/>
      <c r="D909" s="26"/>
      <c r="E909" s="26"/>
      <c r="F909" s="26"/>
      <c r="G909" s="26"/>
      <c r="H909" s="26"/>
      <c r="I909" s="7"/>
      <c r="J909" s="7"/>
      <c r="K909" s="7"/>
      <c r="L909" s="7"/>
      <c r="M909" s="7"/>
      <c r="N909" s="7"/>
      <c r="O909" s="7"/>
      <c r="P909" s="7"/>
      <c r="Q909" s="7"/>
      <c r="R909" s="7"/>
      <c r="S909" s="7"/>
      <c r="T909" s="7"/>
      <c r="U909" s="7"/>
      <c r="V909" s="7"/>
      <c r="W909" s="7"/>
      <c r="X909" s="7"/>
      <c r="Y909" s="7"/>
      <c r="Z909" s="7"/>
      <c r="AA909" s="7"/>
      <c r="AB909" s="7"/>
      <c r="AC909" s="7"/>
      <c r="AD909" s="7"/>
      <c r="AE909" s="7"/>
      <c r="AF909" s="7"/>
      <c r="AG909" s="7"/>
    </row>
    <row r="910" spans="1:33" ht="21" customHeight="1">
      <c r="A910" s="25"/>
      <c r="B910" s="7"/>
      <c r="C910" s="7"/>
      <c r="D910" s="26"/>
      <c r="E910" s="26"/>
      <c r="F910" s="26"/>
      <c r="G910" s="26"/>
      <c r="H910" s="26"/>
      <c r="I910" s="7"/>
      <c r="J910" s="7"/>
      <c r="K910" s="7"/>
      <c r="L910" s="7"/>
      <c r="M910" s="7"/>
      <c r="N910" s="7"/>
      <c r="O910" s="7"/>
      <c r="P910" s="7"/>
      <c r="Q910" s="7"/>
      <c r="R910" s="7"/>
      <c r="S910" s="7"/>
      <c r="T910" s="7"/>
      <c r="U910" s="7"/>
      <c r="V910" s="7"/>
      <c r="W910" s="7"/>
      <c r="X910" s="7"/>
      <c r="Y910" s="7"/>
      <c r="Z910" s="7"/>
      <c r="AA910" s="7"/>
      <c r="AB910" s="7"/>
      <c r="AC910" s="7"/>
      <c r="AD910" s="7"/>
      <c r="AE910" s="7"/>
      <c r="AF910" s="7"/>
      <c r="AG910" s="7"/>
    </row>
    <row r="911" spans="1:33" ht="21" customHeight="1">
      <c r="A911" s="25"/>
      <c r="B911" s="7"/>
      <c r="C911" s="7"/>
      <c r="D911" s="26"/>
      <c r="E911" s="26"/>
      <c r="F911" s="26"/>
      <c r="G911" s="26"/>
      <c r="H911" s="26"/>
      <c r="I911" s="7"/>
      <c r="J911" s="7"/>
      <c r="K911" s="7"/>
      <c r="L911" s="7"/>
      <c r="M911" s="7"/>
      <c r="N911" s="7"/>
      <c r="O911" s="7"/>
      <c r="P911" s="7"/>
      <c r="Q911" s="7"/>
      <c r="R911" s="7"/>
      <c r="S911" s="7"/>
      <c r="T911" s="7"/>
      <c r="U911" s="7"/>
      <c r="V911" s="7"/>
      <c r="W911" s="7"/>
      <c r="X911" s="7"/>
      <c r="Y911" s="7"/>
      <c r="Z911" s="7"/>
      <c r="AA911" s="7"/>
      <c r="AB911" s="7"/>
      <c r="AC911" s="7"/>
      <c r="AD911" s="7"/>
      <c r="AE911" s="7"/>
      <c r="AF911" s="7"/>
      <c r="AG911" s="7"/>
    </row>
    <row r="912" spans="1:33" ht="21" customHeight="1">
      <c r="A912" s="25"/>
      <c r="B912" s="7"/>
      <c r="C912" s="7"/>
      <c r="D912" s="26"/>
      <c r="E912" s="26"/>
      <c r="F912" s="26"/>
      <c r="G912" s="26"/>
      <c r="H912" s="26"/>
      <c r="I912" s="7"/>
      <c r="J912" s="7"/>
      <c r="K912" s="7"/>
      <c r="L912" s="7"/>
      <c r="M912" s="7"/>
      <c r="N912" s="7"/>
      <c r="O912" s="7"/>
      <c r="P912" s="7"/>
      <c r="Q912" s="7"/>
      <c r="R912" s="7"/>
      <c r="S912" s="7"/>
      <c r="T912" s="7"/>
      <c r="U912" s="7"/>
      <c r="V912" s="7"/>
      <c r="W912" s="7"/>
      <c r="X912" s="7"/>
      <c r="Y912" s="7"/>
      <c r="Z912" s="7"/>
      <c r="AA912" s="7"/>
      <c r="AB912" s="7"/>
      <c r="AC912" s="7"/>
      <c r="AD912" s="7"/>
      <c r="AE912" s="7"/>
      <c r="AF912" s="7"/>
      <c r="AG912" s="7"/>
    </row>
    <row r="913" spans="1:33" ht="21" customHeight="1">
      <c r="A913" s="25"/>
      <c r="B913" s="7"/>
      <c r="C913" s="7"/>
      <c r="D913" s="26"/>
      <c r="E913" s="26"/>
      <c r="F913" s="26"/>
      <c r="G913" s="26"/>
      <c r="H913" s="26"/>
      <c r="I913" s="7"/>
      <c r="J913" s="7"/>
      <c r="K913" s="7"/>
      <c r="L913" s="7"/>
      <c r="M913" s="7"/>
      <c r="N913" s="7"/>
      <c r="O913" s="7"/>
      <c r="P913" s="7"/>
      <c r="Q913" s="7"/>
      <c r="R913" s="7"/>
      <c r="S913" s="7"/>
      <c r="T913" s="7"/>
      <c r="U913" s="7"/>
      <c r="V913" s="7"/>
      <c r="W913" s="7"/>
      <c r="X913" s="7"/>
      <c r="Y913" s="7"/>
      <c r="Z913" s="7"/>
      <c r="AA913" s="7"/>
      <c r="AB913" s="7"/>
      <c r="AC913" s="7"/>
      <c r="AD913" s="7"/>
      <c r="AE913" s="7"/>
      <c r="AF913" s="7"/>
      <c r="AG913" s="7"/>
    </row>
    <row r="914" spans="1:33" ht="21" customHeight="1">
      <c r="A914" s="25"/>
      <c r="B914" s="7"/>
      <c r="C914" s="7"/>
      <c r="D914" s="26"/>
      <c r="E914" s="26"/>
      <c r="F914" s="26"/>
      <c r="G914" s="26"/>
      <c r="H914" s="26"/>
      <c r="I914" s="7"/>
      <c r="J914" s="7"/>
      <c r="K914" s="7"/>
      <c r="L914" s="7"/>
      <c r="M914" s="7"/>
      <c r="N914" s="7"/>
      <c r="O914" s="7"/>
      <c r="P914" s="7"/>
      <c r="Q914" s="7"/>
      <c r="R914" s="7"/>
      <c r="S914" s="7"/>
      <c r="T914" s="7"/>
      <c r="U914" s="7"/>
      <c r="V914" s="7"/>
      <c r="W914" s="7"/>
      <c r="X914" s="7"/>
      <c r="Y914" s="7"/>
      <c r="Z914" s="7"/>
      <c r="AA914" s="7"/>
      <c r="AB914" s="7"/>
      <c r="AC914" s="7"/>
      <c r="AD914" s="7"/>
      <c r="AE914" s="7"/>
      <c r="AF914" s="7"/>
      <c r="AG914" s="7"/>
    </row>
    <row r="915" spans="1:33" ht="21" customHeight="1">
      <c r="A915" s="25"/>
      <c r="B915" s="7"/>
      <c r="C915" s="7"/>
      <c r="D915" s="26"/>
      <c r="E915" s="26"/>
      <c r="F915" s="26"/>
      <c r="G915" s="26"/>
      <c r="H915" s="26"/>
      <c r="I915" s="7"/>
      <c r="J915" s="7"/>
      <c r="K915" s="7"/>
      <c r="L915" s="7"/>
      <c r="M915" s="7"/>
      <c r="N915" s="7"/>
      <c r="O915" s="7"/>
      <c r="P915" s="7"/>
      <c r="Q915" s="7"/>
      <c r="R915" s="7"/>
      <c r="S915" s="7"/>
      <c r="T915" s="7"/>
      <c r="U915" s="7"/>
      <c r="V915" s="7"/>
      <c r="W915" s="7"/>
      <c r="X915" s="7"/>
      <c r="Y915" s="7"/>
      <c r="Z915" s="7"/>
      <c r="AA915" s="7"/>
      <c r="AB915" s="7"/>
      <c r="AC915" s="7"/>
      <c r="AD915" s="7"/>
      <c r="AE915" s="7"/>
      <c r="AF915" s="7"/>
      <c r="AG915" s="7"/>
    </row>
    <row r="916" spans="1:33" ht="21" customHeight="1">
      <c r="A916" s="25"/>
      <c r="B916" s="7"/>
      <c r="C916" s="7"/>
      <c r="D916" s="26"/>
      <c r="E916" s="26"/>
      <c r="F916" s="26"/>
      <c r="G916" s="26"/>
      <c r="H916" s="26"/>
      <c r="I916" s="7"/>
      <c r="J916" s="7"/>
      <c r="K916" s="7"/>
      <c r="L916" s="7"/>
      <c r="M916" s="7"/>
      <c r="N916" s="7"/>
      <c r="O916" s="7"/>
      <c r="P916" s="7"/>
      <c r="Q916" s="7"/>
      <c r="R916" s="7"/>
      <c r="S916" s="7"/>
      <c r="T916" s="7"/>
      <c r="U916" s="7"/>
      <c r="V916" s="7"/>
      <c r="W916" s="7"/>
      <c r="X916" s="7"/>
      <c r="Y916" s="7"/>
      <c r="Z916" s="7"/>
      <c r="AA916" s="7"/>
      <c r="AB916" s="7"/>
      <c r="AC916" s="7"/>
      <c r="AD916" s="7"/>
      <c r="AE916" s="7"/>
      <c r="AF916" s="7"/>
      <c r="AG916" s="7"/>
    </row>
    <row r="917" spans="1:33" ht="21" customHeight="1">
      <c r="A917" s="25"/>
      <c r="B917" s="7"/>
      <c r="C917" s="7"/>
      <c r="D917" s="26"/>
      <c r="E917" s="26"/>
      <c r="F917" s="26"/>
      <c r="G917" s="26"/>
      <c r="H917" s="26"/>
      <c r="I917" s="7"/>
      <c r="J917" s="7"/>
      <c r="K917" s="7"/>
      <c r="L917" s="7"/>
      <c r="M917" s="7"/>
      <c r="N917" s="7"/>
      <c r="O917" s="7"/>
      <c r="P917" s="7"/>
      <c r="Q917" s="7"/>
      <c r="R917" s="7"/>
      <c r="S917" s="7"/>
      <c r="T917" s="7"/>
      <c r="U917" s="7"/>
      <c r="V917" s="7"/>
      <c r="W917" s="7"/>
      <c r="X917" s="7"/>
      <c r="Y917" s="7"/>
      <c r="Z917" s="7"/>
      <c r="AA917" s="7"/>
      <c r="AB917" s="7"/>
      <c r="AC917" s="7"/>
      <c r="AD917" s="7"/>
      <c r="AE917" s="7"/>
      <c r="AF917" s="7"/>
      <c r="AG917" s="7"/>
    </row>
    <row r="918" spans="1:33" ht="21" customHeight="1">
      <c r="A918" s="25"/>
      <c r="B918" s="7"/>
      <c r="C918" s="7"/>
      <c r="D918" s="26"/>
      <c r="E918" s="26"/>
      <c r="F918" s="26"/>
      <c r="G918" s="26"/>
      <c r="H918" s="26"/>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row>
    <row r="919" spans="1:33" ht="21" customHeight="1">
      <c r="A919" s="25"/>
      <c r="B919" s="7"/>
      <c r="C919" s="7"/>
      <c r="D919" s="26"/>
      <c r="E919" s="26"/>
      <c r="F919" s="26"/>
      <c r="G919" s="26"/>
      <c r="H919" s="26"/>
      <c r="I919" s="7"/>
      <c r="J919" s="7"/>
      <c r="K919" s="7"/>
      <c r="L919" s="7"/>
      <c r="M919" s="7"/>
      <c r="N919" s="7"/>
      <c r="O919" s="7"/>
      <c r="P919" s="7"/>
      <c r="Q919" s="7"/>
      <c r="R919" s="7"/>
      <c r="S919" s="7"/>
      <c r="T919" s="7"/>
      <c r="U919" s="7"/>
      <c r="V919" s="7"/>
      <c r="W919" s="7"/>
      <c r="X919" s="7"/>
      <c r="Y919" s="7"/>
      <c r="Z919" s="7"/>
      <c r="AA919" s="7"/>
      <c r="AB919" s="7"/>
      <c r="AC919" s="7"/>
      <c r="AD919" s="7"/>
      <c r="AE919" s="7"/>
      <c r="AF919" s="7"/>
      <c r="AG919" s="7"/>
    </row>
    <row r="920" spans="1:33" ht="21" customHeight="1">
      <c r="A920" s="25"/>
      <c r="B920" s="7"/>
      <c r="C920" s="7"/>
      <c r="D920" s="26"/>
      <c r="E920" s="26"/>
      <c r="F920" s="26"/>
      <c r="G920" s="26"/>
      <c r="H920" s="26"/>
      <c r="I920" s="7"/>
      <c r="J920" s="7"/>
      <c r="K920" s="7"/>
      <c r="L920" s="7"/>
      <c r="M920" s="7"/>
      <c r="N920" s="7"/>
      <c r="O920" s="7"/>
      <c r="P920" s="7"/>
      <c r="Q920" s="7"/>
      <c r="R920" s="7"/>
      <c r="S920" s="7"/>
      <c r="T920" s="7"/>
      <c r="U920" s="7"/>
      <c r="V920" s="7"/>
      <c r="W920" s="7"/>
      <c r="X920" s="7"/>
      <c r="Y920" s="7"/>
      <c r="Z920" s="7"/>
      <c r="AA920" s="7"/>
      <c r="AB920" s="7"/>
      <c r="AC920" s="7"/>
      <c r="AD920" s="7"/>
      <c r="AE920" s="7"/>
      <c r="AF920" s="7"/>
      <c r="AG920" s="7"/>
    </row>
    <row r="921" spans="1:33" ht="21" customHeight="1">
      <c r="A921" s="25"/>
      <c r="B921" s="7"/>
      <c r="C921" s="7"/>
      <c r="D921" s="26"/>
      <c r="E921" s="26"/>
      <c r="F921" s="26"/>
      <c r="G921" s="26"/>
      <c r="H921" s="26"/>
      <c r="I921" s="7"/>
      <c r="J921" s="7"/>
      <c r="K921" s="7"/>
      <c r="L921" s="7"/>
      <c r="M921" s="7"/>
      <c r="N921" s="7"/>
      <c r="O921" s="7"/>
      <c r="P921" s="7"/>
      <c r="Q921" s="7"/>
      <c r="R921" s="7"/>
      <c r="S921" s="7"/>
      <c r="T921" s="7"/>
      <c r="U921" s="7"/>
      <c r="V921" s="7"/>
      <c r="W921" s="7"/>
      <c r="X921" s="7"/>
      <c r="Y921" s="7"/>
      <c r="Z921" s="7"/>
      <c r="AA921" s="7"/>
      <c r="AB921" s="7"/>
      <c r="AC921" s="7"/>
      <c r="AD921" s="7"/>
      <c r="AE921" s="7"/>
      <c r="AF921" s="7"/>
      <c r="AG921" s="7"/>
    </row>
    <row r="922" spans="1:33" ht="21" customHeight="1">
      <c r="A922" s="25"/>
      <c r="B922" s="7"/>
      <c r="C922" s="7"/>
      <c r="D922" s="26"/>
      <c r="E922" s="26"/>
      <c r="F922" s="26"/>
      <c r="G922" s="26"/>
      <c r="H922" s="26"/>
      <c r="I922" s="7"/>
      <c r="J922" s="7"/>
      <c r="K922" s="7"/>
      <c r="L922" s="7"/>
      <c r="M922" s="7"/>
      <c r="N922" s="7"/>
      <c r="O922" s="7"/>
      <c r="P922" s="7"/>
      <c r="Q922" s="7"/>
      <c r="R922" s="7"/>
      <c r="S922" s="7"/>
      <c r="T922" s="7"/>
      <c r="U922" s="7"/>
      <c r="V922" s="7"/>
      <c r="W922" s="7"/>
      <c r="X922" s="7"/>
      <c r="Y922" s="7"/>
      <c r="Z922" s="7"/>
      <c r="AA922" s="7"/>
      <c r="AB922" s="7"/>
      <c r="AC922" s="7"/>
      <c r="AD922" s="7"/>
      <c r="AE922" s="7"/>
      <c r="AF922" s="7"/>
      <c r="AG922" s="7"/>
    </row>
    <row r="923" spans="1:33" ht="21" customHeight="1">
      <c r="A923" s="25"/>
      <c r="B923" s="7"/>
      <c r="C923" s="7"/>
      <c r="D923" s="26"/>
      <c r="E923" s="26"/>
      <c r="F923" s="26"/>
      <c r="G923" s="26"/>
      <c r="H923" s="26"/>
      <c r="I923" s="7"/>
      <c r="J923" s="7"/>
      <c r="K923" s="7"/>
      <c r="L923" s="7"/>
      <c r="M923" s="7"/>
      <c r="N923" s="7"/>
      <c r="O923" s="7"/>
      <c r="P923" s="7"/>
      <c r="Q923" s="7"/>
      <c r="R923" s="7"/>
      <c r="S923" s="7"/>
      <c r="T923" s="7"/>
      <c r="U923" s="7"/>
      <c r="V923" s="7"/>
      <c r="W923" s="7"/>
      <c r="X923" s="7"/>
      <c r="Y923" s="7"/>
      <c r="Z923" s="7"/>
      <c r="AA923" s="7"/>
      <c r="AB923" s="7"/>
      <c r="AC923" s="7"/>
      <c r="AD923" s="7"/>
      <c r="AE923" s="7"/>
      <c r="AF923" s="7"/>
      <c r="AG923" s="7"/>
    </row>
    <row r="924" spans="1:33" ht="21" customHeight="1">
      <c r="A924" s="25"/>
      <c r="B924" s="7"/>
      <c r="C924" s="7"/>
      <c r="D924" s="26"/>
      <c r="E924" s="26"/>
      <c r="F924" s="26"/>
      <c r="G924" s="26"/>
      <c r="H924" s="26"/>
      <c r="I924" s="7"/>
      <c r="J924" s="7"/>
      <c r="K924" s="7"/>
      <c r="L924" s="7"/>
      <c r="M924" s="7"/>
      <c r="N924" s="7"/>
      <c r="O924" s="7"/>
      <c r="P924" s="7"/>
      <c r="Q924" s="7"/>
      <c r="R924" s="7"/>
      <c r="S924" s="7"/>
      <c r="T924" s="7"/>
      <c r="U924" s="7"/>
      <c r="V924" s="7"/>
      <c r="W924" s="7"/>
      <c r="X924" s="7"/>
      <c r="Y924" s="7"/>
      <c r="Z924" s="7"/>
      <c r="AA924" s="7"/>
      <c r="AB924" s="7"/>
      <c r="AC924" s="7"/>
      <c r="AD924" s="7"/>
      <c r="AE924" s="7"/>
      <c r="AF924" s="7"/>
      <c r="AG924" s="7"/>
    </row>
    <row r="925" spans="1:33" ht="21" customHeight="1">
      <c r="A925" s="25"/>
      <c r="B925" s="7"/>
      <c r="C925" s="7"/>
      <c r="D925" s="26"/>
      <c r="E925" s="26"/>
      <c r="F925" s="26"/>
      <c r="G925" s="26"/>
      <c r="H925" s="26"/>
      <c r="I925" s="7"/>
      <c r="J925" s="7"/>
      <c r="K925" s="7"/>
      <c r="L925" s="7"/>
      <c r="M925" s="7"/>
      <c r="N925" s="7"/>
      <c r="O925" s="7"/>
      <c r="P925" s="7"/>
      <c r="Q925" s="7"/>
      <c r="R925" s="7"/>
      <c r="S925" s="7"/>
      <c r="T925" s="7"/>
      <c r="U925" s="7"/>
      <c r="V925" s="7"/>
      <c r="W925" s="7"/>
      <c r="X925" s="7"/>
      <c r="Y925" s="7"/>
      <c r="Z925" s="7"/>
      <c r="AA925" s="7"/>
      <c r="AB925" s="7"/>
      <c r="AC925" s="7"/>
      <c r="AD925" s="7"/>
      <c r="AE925" s="7"/>
      <c r="AF925" s="7"/>
      <c r="AG925" s="7"/>
    </row>
    <row r="926" spans="1:33" ht="21" customHeight="1">
      <c r="A926" s="25"/>
      <c r="B926" s="7"/>
      <c r="C926" s="7"/>
      <c r="D926" s="26"/>
      <c r="E926" s="26"/>
      <c r="F926" s="26"/>
      <c r="G926" s="26"/>
      <c r="H926" s="26"/>
      <c r="I926" s="7"/>
      <c r="J926" s="7"/>
      <c r="K926" s="7"/>
      <c r="L926" s="7"/>
      <c r="M926" s="7"/>
      <c r="N926" s="7"/>
      <c r="O926" s="7"/>
      <c r="P926" s="7"/>
      <c r="Q926" s="7"/>
      <c r="R926" s="7"/>
      <c r="S926" s="7"/>
      <c r="T926" s="7"/>
      <c r="U926" s="7"/>
      <c r="V926" s="7"/>
      <c r="W926" s="7"/>
      <c r="X926" s="7"/>
      <c r="Y926" s="7"/>
      <c r="Z926" s="7"/>
      <c r="AA926" s="7"/>
      <c r="AB926" s="7"/>
      <c r="AC926" s="7"/>
      <c r="AD926" s="7"/>
      <c r="AE926" s="7"/>
      <c r="AF926" s="7"/>
      <c r="AG926" s="7"/>
    </row>
    <row r="927" spans="1:33" ht="21" customHeight="1">
      <c r="A927" s="25"/>
      <c r="B927" s="7"/>
      <c r="C927" s="7"/>
      <c r="D927" s="26"/>
      <c r="E927" s="26"/>
      <c r="F927" s="26"/>
      <c r="G927" s="26"/>
      <c r="H927" s="26"/>
      <c r="I927" s="7"/>
      <c r="J927" s="7"/>
      <c r="K927" s="7"/>
      <c r="L927" s="7"/>
      <c r="M927" s="7"/>
      <c r="N927" s="7"/>
      <c r="O927" s="7"/>
      <c r="P927" s="7"/>
      <c r="Q927" s="7"/>
      <c r="R927" s="7"/>
      <c r="S927" s="7"/>
      <c r="T927" s="7"/>
      <c r="U927" s="7"/>
      <c r="V927" s="7"/>
      <c r="W927" s="7"/>
      <c r="X927" s="7"/>
      <c r="Y927" s="7"/>
      <c r="Z927" s="7"/>
      <c r="AA927" s="7"/>
      <c r="AB927" s="7"/>
      <c r="AC927" s="7"/>
      <c r="AD927" s="7"/>
      <c r="AE927" s="7"/>
      <c r="AF927" s="7"/>
      <c r="AG927" s="7"/>
    </row>
    <row r="928" spans="1:33" ht="21" customHeight="1">
      <c r="A928" s="25"/>
      <c r="B928" s="7"/>
      <c r="C928" s="7"/>
      <c r="D928" s="26"/>
      <c r="E928" s="26"/>
      <c r="F928" s="26"/>
      <c r="G928" s="26"/>
      <c r="H928" s="26"/>
      <c r="I928" s="7"/>
      <c r="J928" s="7"/>
      <c r="K928" s="7"/>
      <c r="L928" s="7"/>
      <c r="M928" s="7"/>
      <c r="N928" s="7"/>
      <c r="O928" s="7"/>
      <c r="P928" s="7"/>
      <c r="Q928" s="7"/>
      <c r="R928" s="7"/>
      <c r="S928" s="7"/>
      <c r="T928" s="7"/>
      <c r="U928" s="7"/>
      <c r="V928" s="7"/>
      <c r="W928" s="7"/>
      <c r="X928" s="7"/>
      <c r="Y928" s="7"/>
      <c r="Z928" s="7"/>
      <c r="AA928" s="7"/>
      <c r="AB928" s="7"/>
      <c r="AC928" s="7"/>
      <c r="AD928" s="7"/>
      <c r="AE928" s="7"/>
      <c r="AF928" s="7"/>
      <c r="AG928" s="7"/>
    </row>
    <row r="929" spans="1:33" ht="21" customHeight="1">
      <c r="A929" s="25"/>
      <c r="B929" s="7"/>
      <c r="C929" s="7"/>
      <c r="D929" s="26"/>
      <c r="E929" s="26"/>
      <c r="F929" s="26"/>
      <c r="G929" s="26"/>
      <c r="H929" s="26"/>
      <c r="I929" s="7"/>
      <c r="J929" s="7"/>
      <c r="K929" s="7"/>
      <c r="L929" s="7"/>
      <c r="M929" s="7"/>
      <c r="N929" s="7"/>
      <c r="O929" s="7"/>
      <c r="P929" s="7"/>
      <c r="Q929" s="7"/>
      <c r="R929" s="7"/>
      <c r="S929" s="7"/>
      <c r="T929" s="7"/>
      <c r="U929" s="7"/>
      <c r="V929" s="7"/>
      <c r="W929" s="7"/>
      <c r="X929" s="7"/>
      <c r="Y929" s="7"/>
      <c r="Z929" s="7"/>
      <c r="AA929" s="7"/>
      <c r="AB929" s="7"/>
      <c r="AC929" s="7"/>
      <c r="AD929" s="7"/>
      <c r="AE929" s="7"/>
      <c r="AF929" s="7"/>
      <c r="AG929" s="7"/>
    </row>
    <row r="930" spans="1:33" ht="21" customHeight="1">
      <c r="A930" s="25"/>
      <c r="B930" s="7"/>
      <c r="C930" s="7"/>
      <c r="D930" s="26"/>
      <c r="E930" s="26"/>
      <c r="F930" s="26"/>
      <c r="G930" s="26"/>
      <c r="H930" s="26"/>
      <c r="I930" s="7"/>
      <c r="J930" s="7"/>
      <c r="K930" s="7"/>
      <c r="L930" s="7"/>
      <c r="M930" s="7"/>
      <c r="N930" s="7"/>
      <c r="O930" s="7"/>
      <c r="P930" s="7"/>
      <c r="Q930" s="7"/>
      <c r="R930" s="7"/>
      <c r="S930" s="7"/>
      <c r="T930" s="7"/>
      <c r="U930" s="7"/>
      <c r="V930" s="7"/>
      <c r="W930" s="7"/>
      <c r="X930" s="7"/>
      <c r="Y930" s="7"/>
      <c r="Z930" s="7"/>
      <c r="AA930" s="7"/>
      <c r="AB930" s="7"/>
      <c r="AC930" s="7"/>
      <c r="AD930" s="7"/>
      <c r="AE930" s="7"/>
      <c r="AF930" s="7"/>
      <c r="AG930" s="7"/>
    </row>
    <row r="931" spans="1:33" ht="21" customHeight="1">
      <c r="A931" s="25"/>
      <c r="B931" s="7"/>
      <c r="C931" s="7"/>
      <c r="D931" s="26"/>
      <c r="E931" s="26"/>
      <c r="F931" s="26"/>
      <c r="G931" s="26"/>
      <c r="H931" s="26"/>
      <c r="I931" s="7"/>
      <c r="J931" s="7"/>
      <c r="K931" s="7"/>
      <c r="L931" s="7"/>
      <c r="M931" s="7"/>
      <c r="N931" s="7"/>
      <c r="O931" s="7"/>
      <c r="P931" s="7"/>
      <c r="Q931" s="7"/>
      <c r="R931" s="7"/>
      <c r="S931" s="7"/>
      <c r="T931" s="7"/>
      <c r="U931" s="7"/>
      <c r="V931" s="7"/>
      <c r="W931" s="7"/>
      <c r="X931" s="7"/>
      <c r="Y931" s="7"/>
      <c r="Z931" s="7"/>
      <c r="AA931" s="7"/>
      <c r="AB931" s="7"/>
      <c r="AC931" s="7"/>
      <c r="AD931" s="7"/>
      <c r="AE931" s="7"/>
      <c r="AF931" s="7"/>
      <c r="AG931" s="7"/>
    </row>
    <row r="932" spans="1:33" ht="21" customHeight="1">
      <c r="A932" s="25"/>
      <c r="B932" s="7"/>
      <c r="C932" s="7"/>
      <c r="D932" s="26"/>
      <c r="E932" s="26"/>
      <c r="F932" s="26"/>
      <c r="G932" s="26"/>
      <c r="H932" s="26"/>
      <c r="I932" s="7"/>
      <c r="J932" s="7"/>
      <c r="K932" s="7"/>
      <c r="L932" s="7"/>
      <c r="M932" s="7"/>
      <c r="N932" s="7"/>
      <c r="O932" s="7"/>
      <c r="P932" s="7"/>
      <c r="Q932" s="7"/>
      <c r="R932" s="7"/>
      <c r="S932" s="7"/>
      <c r="T932" s="7"/>
      <c r="U932" s="7"/>
      <c r="V932" s="7"/>
      <c r="W932" s="7"/>
      <c r="X932" s="7"/>
      <c r="Y932" s="7"/>
      <c r="Z932" s="7"/>
      <c r="AA932" s="7"/>
      <c r="AB932" s="7"/>
      <c r="AC932" s="7"/>
      <c r="AD932" s="7"/>
      <c r="AE932" s="7"/>
      <c r="AF932" s="7"/>
      <c r="AG932" s="7"/>
    </row>
    <row r="933" spans="1:33" ht="21" customHeight="1">
      <c r="A933" s="25"/>
      <c r="B933" s="7"/>
      <c r="C933" s="7"/>
      <c r="D933" s="26"/>
      <c r="E933" s="26"/>
      <c r="F933" s="26"/>
      <c r="G933" s="26"/>
      <c r="H933" s="26"/>
      <c r="I933" s="7"/>
      <c r="J933" s="7"/>
      <c r="K933" s="7"/>
      <c r="L933" s="7"/>
      <c r="M933" s="7"/>
      <c r="N933" s="7"/>
      <c r="O933" s="7"/>
      <c r="P933" s="7"/>
      <c r="Q933" s="7"/>
      <c r="R933" s="7"/>
      <c r="S933" s="7"/>
      <c r="T933" s="7"/>
      <c r="U933" s="7"/>
      <c r="V933" s="7"/>
      <c r="W933" s="7"/>
      <c r="X933" s="7"/>
      <c r="Y933" s="7"/>
      <c r="Z933" s="7"/>
      <c r="AA933" s="7"/>
      <c r="AB933" s="7"/>
      <c r="AC933" s="7"/>
      <c r="AD933" s="7"/>
      <c r="AE933" s="7"/>
      <c r="AF933" s="7"/>
      <c r="AG933" s="7"/>
    </row>
    <row r="934" spans="1:33" ht="21" customHeight="1">
      <c r="A934" s="25"/>
      <c r="B934" s="7"/>
      <c r="C934" s="7"/>
      <c r="D934" s="26"/>
      <c r="E934" s="26"/>
      <c r="F934" s="26"/>
      <c r="G934" s="26"/>
      <c r="H934" s="26"/>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row>
    <row r="935" spans="1:33" ht="21" customHeight="1">
      <c r="A935" s="25"/>
      <c r="B935" s="7"/>
      <c r="C935" s="7"/>
      <c r="D935" s="26"/>
      <c r="E935" s="26"/>
      <c r="F935" s="26"/>
      <c r="G935" s="26"/>
      <c r="H935" s="26"/>
      <c r="I935" s="7"/>
      <c r="J935" s="7"/>
      <c r="K935" s="7"/>
      <c r="L935" s="7"/>
      <c r="M935" s="7"/>
      <c r="N935" s="7"/>
      <c r="O935" s="7"/>
      <c r="P935" s="7"/>
      <c r="Q935" s="7"/>
      <c r="R935" s="7"/>
      <c r="S935" s="7"/>
      <c r="T935" s="7"/>
      <c r="U935" s="7"/>
      <c r="V935" s="7"/>
      <c r="W935" s="7"/>
      <c r="X935" s="7"/>
      <c r="Y935" s="7"/>
      <c r="Z935" s="7"/>
      <c r="AA935" s="7"/>
      <c r="AB935" s="7"/>
      <c r="AC935" s="7"/>
      <c r="AD935" s="7"/>
      <c r="AE935" s="7"/>
      <c r="AF935" s="7"/>
      <c r="AG935" s="7"/>
    </row>
    <row r="936" spans="1:33" ht="21" customHeight="1">
      <c r="A936" s="25"/>
      <c r="B936" s="7"/>
      <c r="C936" s="7"/>
      <c r="D936" s="26"/>
      <c r="E936" s="26"/>
      <c r="F936" s="26"/>
      <c r="G936" s="26"/>
      <c r="H936" s="26"/>
      <c r="I936" s="7"/>
      <c r="J936" s="7"/>
      <c r="K936" s="7"/>
      <c r="L936" s="7"/>
      <c r="M936" s="7"/>
      <c r="N936" s="7"/>
      <c r="O936" s="7"/>
      <c r="P936" s="7"/>
      <c r="Q936" s="7"/>
      <c r="R936" s="7"/>
      <c r="S936" s="7"/>
      <c r="T936" s="7"/>
      <c r="U936" s="7"/>
      <c r="V936" s="7"/>
      <c r="W936" s="7"/>
      <c r="X936" s="7"/>
      <c r="Y936" s="7"/>
      <c r="Z936" s="7"/>
      <c r="AA936" s="7"/>
      <c r="AB936" s="7"/>
      <c r="AC936" s="7"/>
      <c r="AD936" s="7"/>
      <c r="AE936" s="7"/>
      <c r="AF936" s="7"/>
      <c r="AG936" s="7"/>
    </row>
    <row r="937" spans="1:33" ht="21" customHeight="1">
      <c r="A937" s="25"/>
      <c r="B937" s="7"/>
      <c r="C937" s="7"/>
      <c r="D937" s="26"/>
      <c r="E937" s="26"/>
      <c r="F937" s="26"/>
      <c r="G937" s="26"/>
      <c r="H937" s="26"/>
      <c r="I937" s="7"/>
      <c r="J937" s="7"/>
      <c r="K937" s="7"/>
      <c r="L937" s="7"/>
      <c r="M937" s="7"/>
      <c r="N937" s="7"/>
      <c r="O937" s="7"/>
      <c r="P937" s="7"/>
      <c r="Q937" s="7"/>
      <c r="R937" s="7"/>
      <c r="S937" s="7"/>
      <c r="T937" s="7"/>
      <c r="U937" s="7"/>
      <c r="V937" s="7"/>
      <c r="W937" s="7"/>
      <c r="X937" s="7"/>
      <c r="Y937" s="7"/>
      <c r="Z937" s="7"/>
      <c r="AA937" s="7"/>
      <c r="AB937" s="7"/>
      <c r="AC937" s="7"/>
      <c r="AD937" s="7"/>
      <c r="AE937" s="7"/>
      <c r="AF937" s="7"/>
      <c r="AG937" s="7"/>
    </row>
    <row r="938" spans="1:33" ht="21" customHeight="1">
      <c r="A938" s="25"/>
      <c r="B938" s="7"/>
      <c r="C938" s="7"/>
      <c r="D938" s="26"/>
      <c r="E938" s="26"/>
      <c r="F938" s="26"/>
      <c r="G938" s="26"/>
      <c r="H938" s="26"/>
      <c r="I938" s="7"/>
      <c r="J938" s="7"/>
      <c r="K938" s="7"/>
      <c r="L938" s="7"/>
      <c r="M938" s="7"/>
      <c r="N938" s="7"/>
      <c r="O938" s="7"/>
      <c r="P938" s="7"/>
      <c r="Q938" s="7"/>
      <c r="R938" s="7"/>
      <c r="S938" s="7"/>
      <c r="T938" s="7"/>
      <c r="U938" s="7"/>
      <c r="V938" s="7"/>
      <c r="W938" s="7"/>
      <c r="X938" s="7"/>
      <c r="Y938" s="7"/>
      <c r="Z938" s="7"/>
      <c r="AA938" s="7"/>
      <c r="AB938" s="7"/>
      <c r="AC938" s="7"/>
      <c r="AD938" s="7"/>
      <c r="AE938" s="7"/>
      <c r="AF938" s="7"/>
      <c r="AG938" s="7"/>
    </row>
    <row r="939" spans="1:33" ht="21" customHeight="1">
      <c r="A939" s="25"/>
      <c r="B939" s="7"/>
      <c r="C939" s="7"/>
      <c r="D939" s="26"/>
      <c r="E939" s="26"/>
      <c r="F939" s="26"/>
      <c r="G939" s="26"/>
      <c r="H939" s="26"/>
      <c r="I939" s="7"/>
      <c r="J939" s="7"/>
      <c r="K939" s="7"/>
      <c r="L939" s="7"/>
      <c r="M939" s="7"/>
      <c r="N939" s="7"/>
      <c r="O939" s="7"/>
      <c r="P939" s="7"/>
      <c r="Q939" s="7"/>
      <c r="R939" s="7"/>
      <c r="S939" s="7"/>
      <c r="T939" s="7"/>
      <c r="U939" s="7"/>
      <c r="V939" s="7"/>
      <c r="W939" s="7"/>
      <c r="X939" s="7"/>
      <c r="Y939" s="7"/>
      <c r="Z939" s="7"/>
      <c r="AA939" s="7"/>
      <c r="AB939" s="7"/>
      <c r="AC939" s="7"/>
      <c r="AD939" s="7"/>
      <c r="AE939" s="7"/>
      <c r="AF939" s="7"/>
      <c r="AG939" s="7"/>
    </row>
    <row r="940" spans="1:33" ht="21" customHeight="1">
      <c r="A940" s="25"/>
      <c r="B940" s="7"/>
      <c r="C940" s="7"/>
      <c r="D940" s="26"/>
      <c r="E940" s="26"/>
      <c r="F940" s="26"/>
      <c r="G940" s="26"/>
      <c r="H940" s="26"/>
      <c r="I940" s="7"/>
      <c r="J940" s="7"/>
      <c r="K940" s="7"/>
      <c r="L940" s="7"/>
      <c r="M940" s="7"/>
      <c r="N940" s="7"/>
      <c r="O940" s="7"/>
      <c r="P940" s="7"/>
      <c r="Q940" s="7"/>
      <c r="R940" s="7"/>
      <c r="S940" s="7"/>
      <c r="T940" s="7"/>
      <c r="U940" s="7"/>
      <c r="V940" s="7"/>
      <c r="W940" s="7"/>
      <c r="X940" s="7"/>
      <c r="Y940" s="7"/>
      <c r="Z940" s="7"/>
      <c r="AA940" s="7"/>
      <c r="AB940" s="7"/>
      <c r="AC940" s="7"/>
      <c r="AD940" s="7"/>
      <c r="AE940" s="7"/>
      <c r="AF940" s="7"/>
      <c r="AG940" s="7"/>
    </row>
    <row r="941" spans="1:33" ht="21" customHeight="1">
      <c r="A941" s="25"/>
      <c r="B941" s="7"/>
      <c r="C941" s="7"/>
      <c r="D941" s="26"/>
      <c r="E941" s="26"/>
      <c r="F941" s="26"/>
      <c r="G941" s="26"/>
      <c r="H941" s="26"/>
      <c r="I941" s="7"/>
      <c r="J941" s="7"/>
      <c r="K941" s="7"/>
      <c r="L941" s="7"/>
      <c r="M941" s="7"/>
      <c r="N941" s="7"/>
      <c r="O941" s="7"/>
      <c r="P941" s="7"/>
      <c r="Q941" s="7"/>
      <c r="R941" s="7"/>
      <c r="S941" s="7"/>
      <c r="T941" s="7"/>
      <c r="U941" s="7"/>
      <c r="V941" s="7"/>
      <c r="W941" s="7"/>
      <c r="X941" s="7"/>
      <c r="Y941" s="7"/>
      <c r="Z941" s="7"/>
      <c r="AA941" s="7"/>
      <c r="AB941" s="7"/>
      <c r="AC941" s="7"/>
      <c r="AD941" s="7"/>
      <c r="AE941" s="7"/>
      <c r="AF941" s="7"/>
      <c r="AG941" s="7"/>
    </row>
    <row r="942" spans="1:33" ht="21" customHeight="1">
      <c r="A942" s="25"/>
      <c r="B942" s="7"/>
      <c r="C942" s="7"/>
      <c r="D942" s="26"/>
      <c r="E942" s="26"/>
      <c r="F942" s="26"/>
      <c r="G942" s="26"/>
      <c r="H942" s="26"/>
      <c r="I942" s="7"/>
      <c r="J942" s="7"/>
      <c r="K942" s="7"/>
      <c r="L942" s="7"/>
      <c r="M942" s="7"/>
      <c r="N942" s="7"/>
      <c r="O942" s="7"/>
      <c r="P942" s="7"/>
      <c r="Q942" s="7"/>
      <c r="R942" s="7"/>
      <c r="S942" s="7"/>
      <c r="T942" s="7"/>
      <c r="U942" s="7"/>
      <c r="V942" s="7"/>
      <c r="W942" s="7"/>
      <c r="X942" s="7"/>
      <c r="Y942" s="7"/>
      <c r="Z942" s="7"/>
      <c r="AA942" s="7"/>
      <c r="AB942" s="7"/>
      <c r="AC942" s="7"/>
      <c r="AD942" s="7"/>
      <c r="AE942" s="7"/>
      <c r="AF942" s="7"/>
      <c r="AG942" s="7"/>
    </row>
    <row r="943" spans="1:33" ht="21" customHeight="1">
      <c r="A943" s="25"/>
      <c r="B943" s="7"/>
      <c r="C943" s="7"/>
      <c r="D943" s="26"/>
      <c r="E943" s="26"/>
      <c r="F943" s="26"/>
      <c r="G943" s="26"/>
      <c r="H943" s="26"/>
      <c r="I943" s="7"/>
      <c r="J943" s="7"/>
      <c r="K943" s="7"/>
      <c r="L943" s="7"/>
      <c r="M943" s="7"/>
      <c r="N943" s="7"/>
      <c r="O943" s="7"/>
      <c r="P943" s="7"/>
      <c r="Q943" s="7"/>
      <c r="R943" s="7"/>
      <c r="S943" s="7"/>
      <c r="T943" s="7"/>
      <c r="U943" s="7"/>
      <c r="V943" s="7"/>
      <c r="W943" s="7"/>
      <c r="X943" s="7"/>
      <c r="Y943" s="7"/>
      <c r="Z943" s="7"/>
      <c r="AA943" s="7"/>
      <c r="AB943" s="7"/>
      <c r="AC943" s="7"/>
      <c r="AD943" s="7"/>
      <c r="AE943" s="7"/>
      <c r="AF943" s="7"/>
      <c r="AG943" s="7"/>
    </row>
    <row r="944" spans="1:33" ht="21" customHeight="1">
      <c r="A944" s="25"/>
      <c r="B944" s="7"/>
      <c r="C944" s="7"/>
      <c r="D944" s="26"/>
      <c r="E944" s="26"/>
      <c r="F944" s="26"/>
      <c r="G944" s="26"/>
      <c r="H944" s="26"/>
      <c r="I944" s="7"/>
      <c r="J944" s="7"/>
      <c r="K944" s="7"/>
      <c r="L944" s="7"/>
      <c r="M944" s="7"/>
      <c r="N944" s="7"/>
      <c r="O944" s="7"/>
      <c r="P944" s="7"/>
      <c r="Q944" s="7"/>
      <c r="R944" s="7"/>
      <c r="S944" s="7"/>
      <c r="T944" s="7"/>
      <c r="U944" s="7"/>
      <c r="V944" s="7"/>
      <c r="W944" s="7"/>
      <c r="X944" s="7"/>
      <c r="Y944" s="7"/>
      <c r="Z944" s="7"/>
      <c r="AA944" s="7"/>
      <c r="AB944" s="7"/>
      <c r="AC944" s="7"/>
      <c r="AD944" s="7"/>
      <c r="AE944" s="7"/>
      <c r="AF944" s="7"/>
      <c r="AG944" s="7"/>
    </row>
    <row r="945" spans="1:33" ht="21" customHeight="1">
      <c r="A945" s="25"/>
      <c r="B945" s="7"/>
      <c r="C945" s="7"/>
      <c r="D945" s="26"/>
      <c r="E945" s="26"/>
      <c r="F945" s="26"/>
      <c r="G945" s="26"/>
      <c r="H945" s="26"/>
      <c r="I945" s="7"/>
      <c r="J945" s="7"/>
      <c r="K945" s="7"/>
      <c r="L945" s="7"/>
      <c r="M945" s="7"/>
      <c r="N945" s="7"/>
      <c r="O945" s="7"/>
      <c r="P945" s="7"/>
      <c r="Q945" s="7"/>
      <c r="R945" s="7"/>
      <c r="S945" s="7"/>
      <c r="T945" s="7"/>
      <c r="U945" s="7"/>
      <c r="V945" s="7"/>
      <c r="W945" s="7"/>
      <c r="X945" s="7"/>
      <c r="Y945" s="7"/>
      <c r="Z945" s="7"/>
      <c r="AA945" s="7"/>
      <c r="AB945" s="7"/>
      <c r="AC945" s="7"/>
      <c r="AD945" s="7"/>
      <c r="AE945" s="7"/>
      <c r="AF945" s="7"/>
      <c r="AG945" s="7"/>
    </row>
    <row r="946" spans="1:33" ht="21" customHeight="1">
      <c r="A946" s="25"/>
      <c r="B946" s="7"/>
      <c r="C946" s="7"/>
      <c r="D946" s="26"/>
      <c r="E946" s="26"/>
      <c r="F946" s="26"/>
      <c r="G946" s="26"/>
      <c r="H946" s="26"/>
      <c r="I946" s="7"/>
      <c r="J946" s="7"/>
      <c r="K946" s="7"/>
      <c r="L946" s="7"/>
      <c r="M946" s="7"/>
      <c r="N946" s="7"/>
      <c r="O946" s="7"/>
      <c r="P946" s="7"/>
      <c r="Q946" s="7"/>
      <c r="R946" s="7"/>
      <c r="S946" s="7"/>
      <c r="T946" s="7"/>
      <c r="U946" s="7"/>
      <c r="V946" s="7"/>
      <c r="W946" s="7"/>
      <c r="X946" s="7"/>
      <c r="Y946" s="7"/>
      <c r="Z946" s="7"/>
      <c r="AA946" s="7"/>
      <c r="AB946" s="7"/>
      <c r="AC946" s="7"/>
      <c r="AD946" s="7"/>
      <c r="AE946" s="7"/>
      <c r="AF946" s="7"/>
      <c r="AG946" s="7"/>
    </row>
    <row r="947" spans="1:33" ht="21" customHeight="1">
      <c r="A947" s="25"/>
      <c r="B947" s="7"/>
      <c r="C947" s="7"/>
      <c r="D947" s="26"/>
      <c r="E947" s="26"/>
      <c r="F947" s="26"/>
      <c r="G947" s="26"/>
      <c r="H947" s="26"/>
      <c r="I947" s="7"/>
      <c r="J947" s="7"/>
      <c r="K947" s="7"/>
      <c r="L947" s="7"/>
      <c r="M947" s="7"/>
      <c r="N947" s="7"/>
      <c r="O947" s="7"/>
      <c r="P947" s="7"/>
      <c r="Q947" s="7"/>
      <c r="R947" s="7"/>
      <c r="S947" s="7"/>
      <c r="T947" s="7"/>
      <c r="U947" s="7"/>
      <c r="V947" s="7"/>
      <c r="W947" s="7"/>
      <c r="X947" s="7"/>
      <c r="Y947" s="7"/>
      <c r="Z947" s="7"/>
      <c r="AA947" s="7"/>
      <c r="AB947" s="7"/>
      <c r="AC947" s="7"/>
      <c r="AD947" s="7"/>
      <c r="AE947" s="7"/>
      <c r="AF947" s="7"/>
      <c r="AG947" s="7"/>
    </row>
    <row r="948" spans="1:33" ht="21" customHeight="1">
      <c r="A948" s="25"/>
      <c r="B948" s="7"/>
      <c r="C948" s="7"/>
      <c r="D948" s="26"/>
      <c r="E948" s="26"/>
      <c r="F948" s="26"/>
      <c r="G948" s="26"/>
      <c r="H948" s="26"/>
      <c r="I948" s="7"/>
      <c r="J948" s="7"/>
      <c r="K948" s="7"/>
      <c r="L948" s="7"/>
      <c r="M948" s="7"/>
      <c r="N948" s="7"/>
      <c r="O948" s="7"/>
      <c r="P948" s="7"/>
      <c r="Q948" s="7"/>
      <c r="R948" s="7"/>
      <c r="S948" s="7"/>
      <c r="T948" s="7"/>
      <c r="U948" s="7"/>
      <c r="V948" s="7"/>
      <c r="W948" s="7"/>
      <c r="X948" s="7"/>
      <c r="Y948" s="7"/>
      <c r="Z948" s="7"/>
      <c r="AA948" s="7"/>
      <c r="AB948" s="7"/>
      <c r="AC948" s="7"/>
      <c r="AD948" s="7"/>
      <c r="AE948" s="7"/>
      <c r="AF948" s="7"/>
      <c r="AG948" s="7"/>
    </row>
    <row r="949" spans="1:33" ht="21" customHeight="1">
      <c r="A949" s="25"/>
      <c r="B949" s="7"/>
      <c r="C949" s="7"/>
      <c r="D949" s="26"/>
      <c r="E949" s="26"/>
      <c r="F949" s="26"/>
      <c r="G949" s="26"/>
      <c r="H949" s="26"/>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row>
    <row r="950" spans="1:33" ht="21" customHeight="1">
      <c r="A950" s="25"/>
      <c r="B950" s="7"/>
      <c r="C950" s="7"/>
      <c r="D950" s="26"/>
      <c r="E950" s="26"/>
      <c r="F950" s="26"/>
      <c r="G950" s="26"/>
      <c r="H950" s="26"/>
      <c r="I950" s="7"/>
      <c r="J950" s="7"/>
      <c r="K950" s="7"/>
      <c r="L950" s="7"/>
      <c r="M950" s="7"/>
      <c r="N950" s="7"/>
      <c r="O950" s="7"/>
      <c r="P950" s="7"/>
      <c r="Q950" s="7"/>
      <c r="R950" s="7"/>
      <c r="S950" s="7"/>
      <c r="T950" s="7"/>
      <c r="U950" s="7"/>
      <c r="V950" s="7"/>
      <c r="W950" s="7"/>
      <c r="X950" s="7"/>
      <c r="Y950" s="7"/>
      <c r="Z950" s="7"/>
      <c r="AA950" s="7"/>
      <c r="AB950" s="7"/>
      <c r="AC950" s="7"/>
      <c r="AD950" s="7"/>
      <c r="AE950" s="7"/>
      <c r="AF950" s="7"/>
      <c r="AG950" s="7"/>
    </row>
    <row r="951" spans="1:33" ht="21" customHeight="1">
      <c r="A951" s="25"/>
      <c r="B951" s="7"/>
      <c r="C951" s="7"/>
      <c r="D951" s="26"/>
      <c r="E951" s="26"/>
      <c r="F951" s="26"/>
      <c r="G951" s="26"/>
      <c r="H951" s="26"/>
      <c r="I951" s="7"/>
      <c r="J951" s="7"/>
      <c r="K951" s="7"/>
      <c r="L951" s="7"/>
      <c r="M951" s="7"/>
      <c r="N951" s="7"/>
      <c r="O951" s="7"/>
      <c r="P951" s="7"/>
      <c r="Q951" s="7"/>
      <c r="R951" s="7"/>
      <c r="S951" s="7"/>
      <c r="T951" s="7"/>
      <c r="U951" s="7"/>
      <c r="V951" s="7"/>
      <c r="W951" s="7"/>
      <c r="X951" s="7"/>
      <c r="Y951" s="7"/>
      <c r="Z951" s="7"/>
      <c r="AA951" s="7"/>
      <c r="AB951" s="7"/>
      <c r="AC951" s="7"/>
      <c r="AD951" s="7"/>
      <c r="AE951" s="7"/>
      <c r="AF951" s="7"/>
      <c r="AG951" s="7"/>
    </row>
    <row r="952" spans="1:33" ht="21" customHeight="1">
      <c r="A952" s="25"/>
      <c r="B952" s="7"/>
      <c r="C952" s="7"/>
      <c r="D952" s="26"/>
      <c r="E952" s="26"/>
      <c r="F952" s="26"/>
      <c r="G952" s="26"/>
      <c r="H952" s="26"/>
      <c r="I952" s="7"/>
      <c r="J952" s="7"/>
      <c r="K952" s="7"/>
      <c r="L952" s="7"/>
      <c r="M952" s="7"/>
      <c r="N952" s="7"/>
      <c r="O952" s="7"/>
      <c r="P952" s="7"/>
      <c r="Q952" s="7"/>
      <c r="R952" s="7"/>
      <c r="S952" s="7"/>
      <c r="T952" s="7"/>
      <c r="U952" s="7"/>
      <c r="V952" s="7"/>
      <c r="W952" s="7"/>
      <c r="X952" s="7"/>
      <c r="Y952" s="7"/>
      <c r="Z952" s="7"/>
      <c r="AA952" s="7"/>
      <c r="AB952" s="7"/>
      <c r="AC952" s="7"/>
      <c r="AD952" s="7"/>
      <c r="AE952" s="7"/>
      <c r="AF952" s="7"/>
      <c r="AG952" s="7"/>
    </row>
    <row r="953" spans="1:33" ht="21" customHeight="1">
      <c r="A953" s="25"/>
      <c r="B953" s="7"/>
      <c r="C953" s="7"/>
      <c r="D953" s="26"/>
      <c r="E953" s="26"/>
      <c r="F953" s="26"/>
      <c r="G953" s="26"/>
      <c r="H953" s="26"/>
      <c r="I953" s="7"/>
      <c r="J953" s="7"/>
      <c r="K953" s="7"/>
      <c r="L953" s="7"/>
      <c r="M953" s="7"/>
      <c r="N953" s="7"/>
      <c r="O953" s="7"/>
      <c r="P953" s="7"/>
      <c r="Q953" s="7"/>
      <c r="R953" s="7"/>
      <c r="S953" s="7"/>
      <c r="T953" s="7"/>
      <c r="U953" s="7"/>
      <c r="V953" s="7"/>
      <c r="W953" s="7"/>
      <c r="X953" s="7"/>
      <c r="Y953" s="7"/>
      <c r="Z953" s="7"/>
      <c r="AA953" s="7"/>
      <c r="AB953" s="7"/>
      <c r="AC953" s="7"/>
      <c r="AD953" s="7"/>
      <c r="AE953" s="7"/>
      <c r="AF953" s="7"/>
      <c r="AG953" s="7"/>
    </row>
    <row r="954" spans="1:33" ht="21" customHeight="1">
      <c r="A954" s="25"/>
      <c r="B954" s="7"/>
      <c r="C954" s="7"/>
      <c r="D954" s="26"/>
      <c r="E954" s="26"/>
      <c r="F954" s="26"/>
      <c r="G954" s="26"/>
      <c r="H954" s="26"/>
      <c r="I954" s="7"/>
      <c r="J954" s="7"/>
      <c r="K954" s="7"/>
      <c r="L954" s="7"/>
      <c r="M954" s="7"/>
      <c r="N954" s="7"/>
      <c r="O954" s="7"/>
      <c r="P954" s="7"/>
      <c r="Q954" s="7"/>
      <c r="R954" s="7"/>
      <c r="S954" s="7"/>
      <c r="T954" s="7"/>
      <c r="U954" s="7"/>
      <c r="V954" s="7"/>
      <c r="W954" s="7"/>
      <c r="X954" s="7"/>
      <c r="Y954" s="7"/>
      <c r="Z954" s="7"/>
      <c r="AA954" s="7"/>
      <c r="AB954" s="7"/>
      <c r="AC954" s="7"/>
      <c r="AD954" s="7"/>
      <c r="AE954" s="7"/>
      <c r="AF954" s="7"/>
      <c r="AG954" s="7"/>
    </row>
    <row r="955" spans="1:33" ht="21" customHeight="1">
      <c r="A955" s="25"/>
      <c r="B955" s="7"/>
      <c r="C955" s="7"/>
      <c r="D955" s="26"/>
      <c r="E955" s="26"/>
      <c r="F955" s="26"/>
      <c r="G955" s="26"/>
      <c r="H955" s="26"/>
      <c r="I955" s="7"/>
      <c r="J955" s="7"/>
      <c r="K955" s="7"/>
      <c r="L955" s="7"/>
      <c r="M955" s="7"/>
      <c r="N955" s="7"/>
      <c r="O955" s="7"/>
      <c r="P955" s="7"/>
      <c r="Q955" s="7"/>
      <c r="R955" s="7"/>
      <c r="S955" s="7"/>
      <c r="T955" s="7"/>
      <c r="U955" s="7"/>
      <c r="V955" s="7"/>
      <c r="W955" s="7"/>
      <c r="X955" s="7"/>
      <c r="Y955" s="7"/>
      <c r="Z955" s="7"/>
      <c r="AA955" s="7"/>
      <c r="AB955" s="7"/>
      <c r="AC955" s="7"/>
      <c r="AD955" s="7"/>
      <c r="AE955" s="7"/>
      <c r="AF955" s="7"/>
      <c r="AG955" s="7"/>
    </row>
    <row r="956" spans="1:33" ht="21" customHeight="1">
      <c r="A956" s="25"/>
      <c r="B956" s="7"/>
      <c r="C956" s="7"/>
      <c r="D956" s="26"/>
      <c r="E956" s="26"/>
      <c r="F956" s="26"/>
      <c r="G956" s="26"/>
      <c r="H956" s="26"/>
      <c r="I956" s="7"/>
      <c r="J956" s="7"/>
      <c r="K956" s="7"/>
      <c r="L956" s="7"/>
      <c r="M956" s="7"/>
      <c r="N956" s="7"/>
      <c r="O956" s="7"/>
      <c r="P956" s="7"/>
      <c r="Q956" s="7"/>
      <c r="R956" s="7"/>
      <c r="S956" s="7"/>
      <c r="T956" s="7"/>
      <c r="U956" s="7"/>
      <c r="V956" s="7"/>
      <c r="W956" s="7"/>
      <c r="X956" s="7"/>
      <c r="Y956" s="7"/>
      <c r="Z956" s="7"/>
      <c r="AA956" s="7"/>
      <c r="AB956" s="7"/>
      <c r="AC956" s="7"/>
      <c r="AD956" s="7"/>
      <c r="AE956" s="7"/>
      <c r="AF956" s="7"/>
      <c r="AG956" s="7"/>
    </row>
    <row r="957" spans="1:33" ht="21" customHeight="1">
      <c r="A957" s="25"/>
      <c r="B957" s="7"/>
      <c r="C957" s="7"/>
      <c r="D957" s="26"/>
      <c r="E957" s="26"/>
      <c r="F957" s="26"/>
      <c r="G957" s="26"/>
      <c r="H957" s="26"/>
      <c r="I957" s="7"/>
      <c r="J957" s="7"/>
      <c r="K957" s="7"/>
      <c r="L957" s="7"/>
      <c r="M957" s="7"/>
      <c r="N957" s="7"/>
      <c r="O957" s="7"/>
      <c r="P957" s="7"/>
      <c r="Q957" s="7"/>
      <c r="R957" s="7"/>
      <c r="S957" s="7"/>
      <c r="T957" s="7"/>
      <c r="U957" s="7"/>
      <c r="V957" s="7"/>
      <c r="W957" s="7"/>
      <c r="X957" s="7"/>
      <c r="Y957" s="7"/>
      <c r="Z957" s="7"/>
      <c r="AA957" s="7"/>
      <c r="AB957" s="7"/>
      <c r="AC957" s="7"/>
      <c r="AD957" s="7"/>
      <c r="AE957" s="7"/>
      <c r="AF957" s="7"/>
      <c r="AG957" s="7"/>
    </row>
    <row r="958" spans="1:33" ht="21" customHeight="1">
      <c r="A958" s="25"/>
      <c r="B958" s="7"/>
      <c r="C958" s="7"/>
      <c r="D958" s="26"/>
      <c r="E958" s="26"/>
      <c r="F958" s="26"/>
      <c r="G958" s="26"/>
      <c r="H958" s="26"/>
      <c r="I958" s="7"/>
      <c r="J958" s="7"/>
      <c r="K958" s="7"/>
      <c r="L958" s="7"/>
      <c r="M958" s="7"/>
      <c r="N958" s="7"/>
      <c r="O958" s="7"/>
      <c r="P958" s="7"/>
      <c r="Q958" s="7"/>
      <c r="R958" s="7"/>
      <c r="S958" s="7"/>
      <c r="T958" s="7"/>
      <c r="U958" s="7"/>
      <c r="V958" s="7"/>
      <c r="W958" s="7"/>
      <c r="X958" s="7"/>
      <c r="Y958" s="7"/>
      <c r="Z958" s="7"/>
      <c r="AA958" s="7"/>
      <c r="AB958" s="7"/>
      <c r="AC958" s="7"/>
      <c r="AD958" s="7"/>
      <c r="AE958" s="7"/>
      <c r="AF958" s="7"/>
      <c r="AG958" s="7"/>
    </row>
    <row r="959" spans="1:33" ht="21" customHeight="1">
      <c r="A959" s="25"/>
      <c r="B959" s="7"/>
      <c r="C959" s="7"/>
      <c r="D959" s="26"/>
      <c r="E959" s="26"/>
      <c r="F959" s="26"/>
      <c r="G959" s="26"/>
      <c r="H959" s="26"/>
      <c r="I959" s="7"/>
      <c r="J959" s="7"/>
      <c r="K959" s="7"/>
      <c r="L959" s="7"/>
      <c r="M959" s="7"/>
      <c r="N959" s="7"/>
      <c r="O959" s="7"/>
      <c r="P959" s="7"/>
      <c r="Q959" s="7"/>
      <c r="R959" s="7"/>
      <c r="S959" s="7"/>
      <c r="T959" s="7"/>
      <c r="U959" s="7"/>
      <c r="V959" s="7"/>
      <c r="W959" s="7"/>
      <c r="X959" s="7"/>
      <c r="Y959" s="7"/>
      <c r="Z959" s="7"/>
      <c r="AA959" s="7"/>
      <c r="AB959" s="7"/>
      <c r="AC959" s="7"/>
      <c r="AD959" s="7"/>
      <c r="AE959" s="7"/>
      <c r="AF959" s="7"/>
      <c r="AG959" s="7"/>
    </row>
    <row r="960" spans="1:33" ht="21" customHeight="1">
      <c r="A960" s="25"/>
      <c r="B960" s="7"/>
      <c r="C960" s="7"/>
      <c r="D960" s="26"/>
      <c r="E960" s="26"/>
      <c r="F960" s="26"/>
      <c r="G960" s="26"/>
      <c r="H960" s="26"/>
      <c r="I960" s="7"/>
      <c r="J960" s="7"/>
      <c r="K960" s="7"/>
      <c r="L960" s="7"/>
      <c r="M960" s="7"/>
      <c r="N960" s="7"/>
      <c r="O960" s="7"/>
      <c r="P960" s="7"/>
      <c r="Q960" s="7"/>
      <c r="R960" s="7"/>
      <c r="S960" s="7"/>
      <c r="T960" s="7"/>
      <c r="U960" s="7"/>
      <c r="V960" s="7"/>
      <c r="W960" s="7"/>
      <c r="X960" s="7"/>
      <c r="Y960" s="7"/>
      <c r="Z960" s="7"/>
      <c r="AA960" s="7"/>
      <c r="AB960" s="7"/>
      <c r="AC960" s="7"/>
      <c r="AD960" s="7"/>
      <c r="AE960" s="7"/>
      <c r="AF960" s="7"/>
      <c r="AG960" s="7"/>
    </row>
    <row r="961" spans="1:33" ht="21" customHeight="1">
      <c r="A961" s="25"/>
      <c r="B961" s="7"/>
      <c r="C961" s="7"/>
      <c r="D961" s="26"/>
      <c r="E961" s="26"/>
      <c r="F961" s="26"/>
      <c r="G961" s="26"/>
      <c r="H961" s="26"/>
      <c r="I961" s="7"/>
      <c r="J961" s="7"/>
      <c r="K961" s="7"/>
      <c r="L961" s="7"/>
      <c r="M961" s="7"/>
      <c r="N961" s="7"/>
      <c r="O961" s="7"/>
      <c r="P961" s="7"/>
      <c r="Q961" s="7"/>
      <c r="R961" s="7"/>
      <c r="S961" s="7"/>
      <c r="T961" s="7"/>
      <c r="U961" s="7"/>
      <c r="V961" s="7"/>
      <c r="W961" s="7"/>
      <c r="X961" s="7"/>
      <c r="Y961" s="7"/>
      <c r="Z961" s="7"/>
      <c r="AA961" s="7"/>
      <c r="AB961" s="7"/>
      <c r="AC961" s="7"/>
      <c r="AD961" s="7"/>
      <c r="AE961" s="7"/>
      <c r="AF961" s="7"/>
      <c r="AG961" s="7"/>
    </row>
    <row r="962" spans="1:33" ht="21" customHeight="1">
      <c r="A962" s="25"/>
      <c r="B962" s="7"/>
      <c r="C962" s="7"/>
      <c r="D962" s="26"/>
      <c r="E962" s="26"/>
      <c r="F962" s="26"/>
      <c r="G962" s="26"/>
      <c r="H962" s="26"/>
      <c r="I962" s="7"/>
      <c r="J962" s="7"/>
      <c r="K962" s="7"/>
      <c r="L962" s="7"/>
      <c r="M962" s="7"/>
      <c r="N962" s="7"/>
      <c r="O962" s="7"/>
      <c r="P962" s="7"/>
      <c r="Q962" s="7"/>
      <c r="R962" s="7"/>
      <c r="S962" s="7"/>
      <c r="T962" s="7"/>
      <c r="U962" s="7"/>
      <c r="V962" s="7"/>
      <c r="W962" s="7"/>
      <c r="X962" s="7"/>
      <c r="Y962" s="7"/>
      <c r="Z962" s="7"/>
      <c r="AA962" s="7"/>
      <c r="AB962" s="7"/>
      <c r="AC962" s="7"/>
      <c r="AD962" s="7"/>
      <c r="AE962" s="7"/>
      <c r="AF962" s="7"/>
      <c r="AG962" s="7"/>
    </row>
    <row r="963" spans="1:33" ht="21" customHeight="1">
      <c r="A963" s="25"/>
      <c r="B963" s="7"/>
      <c r="C963" s="7"/>
      <c r="D963" s="26"/>
      <c r="E963" s="26"/>
      <c r="F963" s="26"/>
      <c r="G963" s="26"/>
      <c r="H963" s="26"/>
      <c r="I963" s="7"/>
      <c r="J963" s="7"/>
      <c r="K963" s="7"/>
      <c r="L963" s="7"/>
      <c r="M963" s="7"/>
      <c r="N963" s="7"/>
      <c r="O963" s="7"/>
      <c r="P963" s="7"/>
      <c r="Q963" s="7"/>
      <c r="R963" s="7"/>
      <c r="S963" s="7"/>
      <c r="T963" s="7"/>
      <c r="U963" s="7"/>
      <c r="V963" s="7"/>
      <c r="W963" s="7"/>
      <c r="X963" s="7"/>
      <c r="Y963" s="7"/>
      <c r="Z963" s="7"/>
      <c r="AA963" s="7"/>
      <c r="AB963" s="7"/>
      <c r="AC963" s="7"/>
      <c r="AD963" s="7"/>
      <c r="AE963" s="7"/>
      <c r="AF963" s="7"/>
      <c r="AG963" s="7"/>
    </row>
    <row r="964" spans="1:33" ht="21" customHeight="1">
      <c r="A964" s="25"/>
      <c r="B964" s="7"/>
      <c r="C964" s="7"/>
      <c r="D964" s="26"/>
      <c r="E964" s="26"/>
      <c r="F964" s="26"/>
      <c r="G964" s="26"/>
      <c r="H964" s="26"/>
      <c r="I964" s="7"/>
      <c r="J964" s="7"/>
      <c r="K964" s="7"/>
      <c r="L964" s="7"/>
      <c r="M964" s="7"/>
      <c r="N964" s="7"/>
      <c r="O964" s="7"/>
      <c r="P964" s="7"/>
      <c r="Q964" s="7"/>
      <c r="R964" s="7"/>
      <c r="S964" s="7"/>
      <c r="T964" s="7"/>
      <c r="U964" s="7"/>
      <c r="V964" s="7"/>
      <c r="W964" s="7"/>
      <c r="X964" s="7"/>
      <c r="Y964" s="7"/>
      <c r="Z964" s="7"/>
      <c r="AA964" s="7"/>
      <c r="AB964" s="7"/>
      <c r="AC964" s="7"/>
      <c r="AD964" s="7"/>
      <c r="AE964" s="7"/>
      <c r="AF964" s="7"/>
      <c r="AG964" s="7"/>
    </row>
    <row r="965" spans="1:33" ht="21" customHeight="1">
      <c r="A965" s="25"/>
      <c r="B965" s="7"/>
      <c r="C965" s="7"/>
      <c r="D965" s="26"/>
      <c r="E965" s="26"/>
      <c r="F965" s="26"/>
      <c r="G965" s="26"/>
      <c r="H965" s="26"/>
      <c r="I965" s="7"/>
      <c r="J965" s="7"/>
      <c r="K965" s="7"/>
      <c r="L965" s="7"/>
      <c r="M965" s="7"/>
      <c r="N965" s="7"/>
      <c r="O965" s="7"/>
      <c r="P965" s="7"/>
      <c r="Q965" s="7"/>
      <c r="R965" s="7"/>
      <c r="S965" s="7"/>
      <c r="T965" s="7"/>
      <c r="U965" s="7"/>
      <c r="V965" s="7"/>
      <c r="W965" s="7"/>
      <c r="X965" s="7"/>
      <c r="Y965" s="7"/>
      <c r="Z965" s="7"/>
      <c r="AA965" s="7"/>
      <c r="AB965" s="7"/>
      <c r="AC965" s="7"/>
      <c r="AD965" s="7"/>
      <c r="AE965" s="7"/>
      <c r="AF965" s="7"/>
      <c r="AG965" s="7"/>
    </row>
    <row r="966" spans="1:33" ht="21" customHeight="1">
      <c r="A966" s="25"/>
      <c r="B966" s="7"/>
      <c r="C966" s="7"/>
      <c r="D966" s="26"/>
      <c r="E966" s="26"/>
      <c r="F966" s="26"/>
      <c r="G966" s="26"/>
      <c r="H966" s="26"/>
      <c r="I966" s="7"/>
      <c r="J966" s="7"/>
      <c r="K966" s="7"/>
      <c r="L966" s="7"/>
      <c r="M966" s="7"/>
      <c r="N966" s="7"/>
      <c r="O966" s="7"/>
      <c r="P966" s="7"/>
      <c r="Q966" s="7"/>
      <c r="R966" s="7"/>
      <c r="S966" s="7"/>
      <c r="T966" s="7"/>
      <c r="U966" s="7"/>
      <c r="V966" s="7"/>
      <c r="W966" s="7"/>
      <c r="X966" s="7"/>
      <c r="Y966" s="7"/>
      <c r="Z966" s="7"/>
      <c r="AA966" s="7"/>
      <c r="AB966" s="7"/>
      <c r="AC966" s="7"/>
      <c r="AD966" s="7"/>
      <c r="AE966" s="7"/>
      <c r="AF966" s="7"/>
      <c r="AG966" s="7"/>
    </row>
    <row r="967" spans="1:33" ht="21" customHeight="1">
      <c r="A967" s="25"/>
      <c r="B967" s="7"/>
      <c r="C967" s="7"/>
      <c r="D967" s="26"/>
      <c r="E967" s="26"/>
      <c r="F967" s="26"/>
      <c r="G967" s="26"/>
      <c r="H967" s="26"/>
      <c r="I967" s="7"/>
      <c r="J967" s="7"/>
      <c r="K967" s="7"/>
      <c r="L967" s="7"/>
      <c r="M967" s="7"/>
      <c r="N967" s="7"/>
      <c r="O967" s="7"/>
      <c r="P967" s="7"/>
      <c r="Q967" s="7"/>
      <c r="R967" s="7"/>
      <c r="S967" s="7"/>
      <c r="T967" s="7"/>
      <c r="U967" s="7"/>
      <c r="V967" s="7"/>
      <c r="W967" s="7"/>
      <c r="X967" s="7"/>
      <c r="Y967" s="7"/>
      <c r="Z967" s="7"/>
      <c r="AA967" s="7"/>
      <c r="AB967" s="7"/>
      <c r="AC967" s="7"/>
      <c r="AD967" s="7"/>
      <c r="AE967" s="7"/>
      <c r="AF967" s="7"/>
      <c r="AG967" s="7"/>
    </row>
    <row r="968" spans="1:33" ht="21" customHeight="1">
      <c r="A968" s="25"/>
      <c r="B968" s="7"/>
      <c r="C968" s="7"/>
      <c r="D968" s="26"/>
      <c r="E968" s="26"/>
      <c r="F968" s="26"/>
      <c r="G968" s="26"/>
      <c r="H968" s="26"/>
      <c r="I968" s="7"/>
      <c r="J968" s="7"/>
      <c r="K968" s="7"/>
      <c r="L968" s="7"/>
      <c r="M968" s="7"/>
      <c r="N968" s="7"/>
      <c r="O968" s="7"/>
      <c r="P968" s="7"/>
      <c r="Q968" s="7"/>
      <c r="R968" s="7"/>
      <c r="S968" s="7"/>
      <c r="T968" s="7"/>
      <c r="U968" s="7"/>
      <c r="V968" s="7"/>
      <c r="W968" s="7"/>
      <c r="X968" s="7"/>
      <c r="Y968" s="7"/>
      <c r="Z968" s="7"/>
      <c r="AA968" s="7"/>
      <c r="AB968" s="7"/>
      <c r="AC968" s="7"/>
      <c r="AD968" s="7"/>
      <c r="AE968" s="7"/>
      <c r="AF968" s="7"/>
      <c r="AG968" s="7"/>
    </row>
    <row r="969" spans="1:33" ht="21" customHeight="1">
      <c r="A969" s="25"/>
      <c r="B969" s="7"/>
      <c r="C969" s="7"/>
      <c r="D969" s="26"/>
      <c r="E969" s="26"/>
      <c r="F969" s="26"/>
      <c r="G969" s="26"/>
      <c r="H969" s="26"/>
      <c r="I969" s="7"/>
      <c r="J969" s="7"/>
      <c r="K969" s="7"/>
      <c r="L969" s="7"/>
      <c r="M969" s="7"/>
      <c r="N969" s="7"/>
      <c r="O969" s="7"/>
      <c r="P969" s="7"/>
      <c r="Q969" s="7"/>
      <c r="R969" s="7"/>
      <c r="S969" s="7"/>
      <c r="T969" s="7"/>
      <c r="U969" s="7"/>
      <c r="V969" s="7"/>
      <c r="W969" s="7"/>
      <c r="X969" s="7"/>
      <c r="Y969" s="7"/>
      <c r="Z969" s="7"/>
      <c r="AA969" s="7"/>
      <c r="AB969" s="7"/>
      <c r="AC969" s="7"/>
      <c r="AD969" s="7"/>
      <c r="AE969" s="7"/>
      <c r="AF969" s="7"/>
      <c r="AG969" s="7"/>
    </row>
    <row r="970" spans="1:33" ht="21" customHeight="1">
      <c r="A970" s="25"/>
      <c r="B970" s="7"/>
      <c r="C970" s="7"/>
      <c r="D970" s="26"/>
      <c r="E970" s="26"/>
      <c r="F970" s="26"/>
      <c r="G970" s="26"/>
      <c r="H970" s="26"/>
      <c r="I970" s="7"/>
      <c r="J970" s="7"/>
      <c r="K970" s="7"/>
      <c r="L970" s="7"/>
      <c r="M970" s="7"/>
      <c r="N970" s="7"/>
      <c r="O970" s="7"/>
      <c r="P970" s="7"/>
      <c r="Q970" s="7"/>
      <c r="R970" s="7"/>
      <c r="S970" s="7"/>
      <c r="T970" s="7"/>
      <c r="U970" s="7"/>
      <c r="V970" s="7"/>
      <c r="W970" s="7"/>
      <c r="X970" s="7"/>
      <c r="Y970" s="7"/>
      <c r="Z970" s="7"/>
      <c r="AA970" s="7"/>
      <c r="AB970" s="7"/>
      <c r="AC970" s="7"/>
      <c r="AD970" s="7"/>
      <c r="AE970" s="7"/>
      <c r="AF970" s="7"/>
      <c r="AG970" s="7"/>
    </row>
    <row r="971" spans="1:33" ht="21" customHeight="1">
      <c r="A971" s="25"/>
      <c r="B971" s="7"/>
      <c r="C971" s="7"/>
      <c r="D971" s="26"/>
      <c r="E971" s="26"/>
      <c r="F971" s="26"/>
      <c r="G971" s="26"/>
      <c r="H971" s="26"/>
      <c r="I971" s="7"/>
      <c r="J971" s="7"/>
      <c r="K971" s="7"/>
      <c r="L971" s="7"/>
      <c r="M971" s="7"/>
      <c r="N971" s="7"/>
      <c r="O971" s="7"/>
      <c r="P971" s="7"/>
      <c r="Q971" s="7"/>
      <c r="R971" s="7"/>
      <c r="S971" s="7"/>
      <c r="T971" s="7"/>
      <c r="U971" s="7"/>
      <c r="V971" s="7"/>
      <c r="W971" s="7"/>
      <c r="X971" s="7"/>
      <c r="Y971" s="7"/>
      <c r="Z971" s="7"/>
      <c r="AA971" s="7"/>
      <c r="AB971" s="7"/>
      <c r="AC971" s="7"/>
      <c r="AD971" s="7"/>
      <c r="AE971" s="7"/>
      <c r="AF971" s="7"/>
      <c r="AG971" s="7"/>
    </row>
    <row r="972" spans="1:33" ht="21" customHeight="1">
      <c r="A972" s="25"/>
      <c r="B972" s="7"/>
      <c r="C972" s="7"/>
      <c r="D972" s="26"/>
      <c r="E972" s="26"/>
      <c r="F972" s="26"/>
      <c r="G972" s="26"/>
      <c r="H972" s="26"/>
      <c r="I972" s="7"/>
      <c r="J972" s="7"/>
      <c r="K972" s="7"/>
      <c r="L972" s="7"/>
      <c r="M972" s="7"/>
      <c r="N972" s="7"/>
      <c r="O972" s="7"/>
      <c r="P972" s="7"/>
      <c r="Q972" s="7"/>
      <c r="R972" s="7"/>
      <c r="S972" s="7"/>
      <c r="T972" s="7"/>
      <c r="U972" s="7"/>
      <c r="V972" s="7"/>
      <c r="W972" s="7"/>
      <c r="X972" s="7"/>
      <c r="Y972" s="7"/>
      <c r="Z972" s="7"/>
      <c r="AA972" s="7"/>
      <c r="AB972" s="7"/>
      <c r="AC972" s="7"/>
      <c r="AD972" s="7"/>
      <c r="AE972" s="7"/>
      <c r="AF972" s="7"/>
      <c r="AG972" s="7"/>
    </row>
    <row r="973" spans="1:33" ht="21" customHeight="1">
      <c r="A973" s="25"/>
      <c r="B973" s="7"/>
      <c r="C973" s="7"/>
      <c r="D973" s="26"/>
      <c r="E973" s="26"/>
      <c r="F973" s="26"/>
      <c r="G973" s="26"/>
      <c r="H973" s="26"/>
      <c r="I973" s="7"/>
      <c r="J973" s="7"/>
      <c r="K973" s="7"/>
      <c r="L973" s="7"/>
      <c r="M973" s="7"/>
      <c r="N973" s="7"/>
      <c r="O973" s="7"/>
      <c r="P973" s="7"/>
      <c r="Q973" s="7"/>
      <c r="R973" s="7"/>
      <c r="S973" s="7"/>
      <c r="T973" s="7"/>
      <c r="U973" s="7"/>
      <c r="V973" s="7"/>
      <c r="W973" s="7"/>
      <c r="X973" s="7"/>
      <c r="Y973" s="7"/>
      <c r="Z973" s="7"/>
      <c r="AA973" s="7"/>
      <c r="AB973" s="7"/>
      <c r="AC973" s="7"/>
      <c r="AD973" s="7"/>
      <c r="AE973" s="7"/>
      <c r="AF973" s="7"/>
      <c r="AG973" s="7"/>
    </row>
    <row r="974" spans="1:33" ht="21" customHeight="1">
      <c r="A974" s="25"/>
      <c r="B974" s="7"/>
      <c r="C974" s="7"/>
      <c r="D974" s="26"/>
      <c r="E974" s="26"/>
      <c r="F974" s="26"/>
      <c r="G974" s="26"/>
      <c r="H974" s="26"/>
      <c r="I974" s="7"/>
      <c r="J974" s="7"/>
      <c r="K974" s="7"/>
      <c r="L974" s="7"/>
      <c r="M974" s="7"/>
      <c r="N974" s="7"/>
      <c r="O974" s="7"/>
      <c r="P974" s="7"/>
      <c r="Q974" s="7"/>
      <c r="R974" s="7"/>
      <c r="S974" s="7"/>
      <c r="T974" s="7"/>
      <c r="U974" s="7"/>
      <c r="V974" s="7"/>
      <c r="W974" s="7"/>
      <c r="X974" s="7"/>
      <c r="Y974" s="7"/>
      <c r="Z974" s="7"/>
      <c r="AA974" s="7"/>
      <c r="AB974" s="7"/>
      <c r="AC974" s="7"/>
      <c r="AD974" s="7"/>
      <c r="AE974" s="7"/>
      <c r="AF974" s="7"/>
      <c r="AG974" s="7"/>
    </row>
    <row r="975" spans="1:33" ht="21" customHeight="1">
      <c r="A975" s="25"/>
      <c r="B975" s="7"/>
      <c r="C975" s="7"/>
      <c r="D975" s="26"/>
      <c r="E975" s="26"/>
      <c r="F975" s="26"/>
      <c r="G975" s="26"/>
      <c r="H975" s="26"/>
      <c r="I975" s="7"/>
      <c r="J975" s="7"/>
      <c r="K975" s="7"/>
      <c r="L975" s="7"/>
      <c r="M975" s="7"/>
      <c r="N975" s="7"/>
      <c r="O975" s="7"/>
      <c r="P975" s="7"/>
      <c r="Q975" s="7"/>
      <c r="R975" s="7"/>
      <c r="S975" s="7"/>
      <c r="T975" s="7"/>
      <c r="U975" s="7"/>
      <c r="V975" s="7"/>
      <c r="W975" s="7"/>
      <c r="X975" s="7"/>
      <c r="Y975" s="7"/>
      <c r="Z975" s="7"/>
      <c r="AA975" s="7"/>
      <c r="AB975" s="7"/>
      <c r="AC975" s="7"/>
      <c r="AD975" s="7"/>
      <c r="AE975" s="7"/>
      <c r="AF975" s="7"/>
      <c r="AG975" s="7"/>
    </row>
    <row r="976" spans="1:33" ht="21" customHeight="1">
      <c r="A976" s="25"/>
      <c r="B976" s="7"/>
      <c r="C976" s="7"/>
      <c r="D976" s="26"/>
      <c r="E976" s="26"/>
      <c r="F976" s="26"/>
      <c r="G976" s="26"/>
      <c r="H976" s="26"/>
      <c r="I976" s="7"/>
      <c r="J976" s="7"/>
      <c r="K976" s="7"/>
      <c r="L976" s="7"/>
      <c r="M976" s="7"/>
      <c r="N976" s="7"/>
      <c r="O976" s="7"/>
      <c r="P976" s="7"/>
      <c r="Q976" s="7"/>
      <c r="R976" s="7"/>
      <c r="S976" s="7"/>
      <c r="T976" s="7"/>
      <c r="U976" s="7"/>
      <c r="V976" s="7"/>
      <c r="W976" s="7"/>
      <c r="X976" s="7"/>
      <c r="Y976" s="7"/>
      <c r="Z976" s="7"/>
      <c r="AA976" s="7"/>
      <c r="AB976" s="7"/>
      <c r="AC976" s="7"/>
      <c r="AD976" s="7"/>
      <c r="AE976" s="7"/>
      <c r="AF976" s="7"/>
      <c r="AG976" s="7"/>
    </row>
    <row r="977" spans="1:33" ht="21" customHeight="1">
      <c r="A977" s="25"/>
      <c r="B977" s="7"/>
      <c r="C977" s="7"/>
      <c r="D977" s="26"/>
      <c r="E977" s="26"/>
      <c r="F977" s="26"/>
      <c r="G977" s="26"/>
      <c r="H977" s="26"/>
      <c r="I977" s="7"/>
      <c r="J977" s="7"/>
      <c r="K977" s="7"/>
      <c r="L977" s="7"/>
      <c r="M977" s="7"/>
      <c r="N977" s="7"/>
      <c r="O977" s="7"/>
      <c r="P977" s="7"/>
      <c r="Q977" s="7"/>
      <c r="R977" s="7"/>
      <c r="S977" s="7"/>
      <c r="T977" s="7"/>
      <c r="U977" s="7"/>
      <c r="V977" s="7"/>
      <c r="W977" s="7"/>
      <c r="X977" s="7"/>
      <c r="Y977" s="7"/>
      <c r="Z977" s="7"/>
      <c r="AA977" s="7"/>
      <c r="AB977" s="7"/>
      <c r="AC977" s="7"/>
      <c r="AD977" s="7"/>
      <c r="AE977" s="7"/>
      <c r="AF977" s="7"/>
      <c r="AG977" s="7"/>
    </row>
    <row r="978" spans="1:33" ht="21" customHeight="1">
      <c r="A978" s="25"/>
      <c r="B978" s="7"/>
      <c r="C978" s="7"/>
      <c r="D978" s="26"/>
      <c r="E978" s="26"/>
      <c r="F978" s="26"/>
      <c r="G978" s="26"/>
      <c r="H978" s="26"/>
      <c r="I978" s="7"/>
      <c r="J978" s="7"/>
      <c r="K978" s="7"/>
      <c r="L978" s="7"/>
      <c r="M978" s="7"/>
      <c r="N978" s="7"/>
      <c r="O978" s="7"/>
      <c r="P978" s="7"/>
      <c r="Q978" s="7"/>
      <c r="R978" s="7"/>
      <c r="S978" s="7"/>
      <c r="T978" s="7"/>
      <c r="U978" s="7"/>
      <c r="V978" s="7"/>
      <c r="W978" s="7"/>
      <c r="X978" s="7"/>
      <c r="Y978" s="7"/>
      <c r="Z978" s="7"/>
      <c r="AA978" s="7"/>
      <c r="AB978" s="7"/>
      <c r="AC978" s="7"/>
      <c r="AD978" s="7"/>
      <c r="AE978" s="7"/>
      <c r="AF978" s="7"/>
      <c r="AG978" s="7"/>
    </row>
    <row r="979" spans="1:33" ht="21" customHeight="1">
      <c r="A979" s="25"/>
      <c r="B979" s="7"/>
      <c r="C979" s="7"/>
      <c r="D979" s="26"/>
      <c r="E979" s="26"/>
      <c r="F979" s="26"/>
      <c r="G979" s="26"/>
      <c r="H979" s="26"/>
      <c r="I979" s="7"/>
      <c r="J979" s="7"/>
      <c r="K979" s="7"/>
      <c r="L979" s="7"/>
      <c r="M979" s="7"/>
      <c r="N979" s="7"/>
      <c r="O979" s="7"/>
      <c r="P979" s="7"/>
      <c r="Q979" s="7"/>
      <c r="R979" s="7"/>
      <c r="S979" s="7"/>
      <c r="T979" s="7"/>
      <c r="U979" s="7"/>
      <c r="V979" s="7"/>
      <c r="W979" s="7"/>
      <c r="X979" s="7"/>
      <c r="Y979" s="7"/>
      <c r="Z979" s="7"/>
      <c r="AA979" s="7"/>
      <c r="AB979" s="7"/>
      <c r="AC979" s="7"/>
      <c r="AD979" s="7"/>
      <c r="AE979" s="7"/>
      <c r="AF979" s="7"/>
      <c r="AG979" s="7"/>
    </row>
    <row r="980" spans="1:33" ht="21" customHeight="1">
      <c r="A980" s="25"/>
      <c r="B980" s="7"/>
      <c r="C980" s="7"/>
      <c r="D980" s="26"/>
      <c r="E980" s="26"/>
      <c r="F980" s="26"/>
      <c r="G980" s="26"/>
      <c r="H980" s="26"/>
      <c r="I980" s="7"/>
      <c r="J980" s="7"/>
      <c r="K980" s="7"/>
      <c r="L980" s="7"/>
      <c r="M980" s="7"/>
      <c r="N980" s="7"/>
      <c r="O980" s="7"/>
      <c r="P980" s="7"/>
      <c r="Q980" s="7"/>
      <c r="R980" s="7"/>
      <c r="S980" s="7"/>
      <c r="T980" s="7"/>
      <c r="U980" s="7"/>
      <c r="V980" s="7"/>
      <c r="W980" s="7"/>
      <c r="X980" s="7"/>
      <c r="Y980" s="7"/>
      <c r="Z980" s="7"/>
      <c r="AA980" s="7"/>
      <c r="AB980" s="7"/>
      <c r="AC980" s="7"/>
      <c r="AD980" s="7"/>
      <c r="AE980" s="7"/>
      <c r="AF980" s="7"/>
      <c r="AG980" s="7"/>
    </row>
    <row r="981" spans="1:33" ht="21" customHeight="1">
      <c r="A981" s="25"/>
      <c r="B981" s="7"/>
      <c r="C981" s="7"/>
      <c r="D981" s="26"/>
      <c r="E981" s="26"/>
      <c r="F981" s="26"/>
      <c r="G981" s="26"/>
      <c r="H981" s="26"/>
      <c r="I981" s="7"/>
      <c r="J981" s="7"/>
      <c r="K981" s="7"/>
      <c r="L981" s="7"/>
      <c r="M981" s="7"/>
      <c r="N981" s="7"/>
      <c r="O981" s="7"/>
      <c r="P981" s="7"/>
      <c r="Q981" s="7"/>
      <c r="R981" s="7"/>
      <c r="S981" s="7"/>
      <c r="T981" s="7"/>
      <c r="U981" s="7"/>
      <c r="V981" s="7"/>
      <c r="W981" s="7"/>
      <c r="X981" s="7"/>
      <c r="Y981" s="7"/>
      <c r="Z981" s="7"/>
      <c r="AA981" s="7"/>
      <c r="AB981" s="7"/>
      <c r="AC981" s="7"/>
      <c r="AD981" s="7"/>
      <c r="AE981" s="7"/>
      <c r="AF981" s="7"/>
      <c r="AG981" s="7"/>
    </row>
    <row r="982" spans="1:33" ht="21" customHeight="1">
      <c r="A982" s="25"/>
      <c r="B982" s="7"/>
      <c r="C982" s="7"/>
      <c r="D982" s="26"/>
      <c r="E982" s="26"/>
      <c r="F982" s="26"/>
      <c r="G982" s="26"/>
      <c r="H982" s="26"/>
      <c r="I982" s="7"/>
      <c r="J982" s="7"/>
      <c r="K982" s="7"/>
      <c r="L982" s="7"/>
      <c r="M982" s="7"/>
      <c r="N982" s="7"/>
      <c r="O982" s="7"/>
      <c r="P982" s="7"/>
      <c r="Q982" s="7"/>
      <c r="R982" s="7"/>
      <c r="S982" s="7"/>
      <c r="T982" s="7"/>
      <c r="U982" s="7"/>
      <c r="V982" s="7"/>
      <c r="W982" s="7"/>
      <c r="X982" s="7"/>
      <c r="Y982" s="7"/>
      <c r="Z982" s="7"/>
      <c r="AA982" s="7"/>
      <c r="AB982" s="7"/>
      <c r="AC982" s="7"/>
      <c r="AD982" s="7"/>
      <c r="AE982" s="7"/>
      <c r="AF982" s="7"/>
      <c r="AG982" s="7"/>
    </row>
    <row r="983" spans="1:33" ht="21" customHeight="1">
      <c r="A983" s="25"/>
      <c r="B983" s="7"/>
      <c r="C983" s="7"/>
      <c r="D983" s="26"/>
      <c r="E983" s="26"/>
      <c r="F983" s="26"/>
      <c r="G983" s="26"/>
      <c r="H983" s="26"/>
      <c r="I983" s="7"/>
      <c r="J983" s="7"/>
      <c r="K983" s="7"/>
      <c r="L983" s="7"/>
      <c r="M983" s="7"/>
      <c r="N983" s="7"/>
      <c r="O983" s="7"/>
      <c r="P983" s="7"/>
      <c r="Q983" s="7"/>
      <c r="R983" s="7"/>
      <c r="S983" s="7"/>
      <c r="T983" s="7"/>
      <c r="U983" s="7"/>
      <c r="V983" s="7"/>
      <c r="W983" s="7"/>
      <c r="X983" s="7"/>
      <c r="Y983" s="7"/>
      <c r="Z983" s="7"/>
      <c r="AA983" s="7"/>
      <c r="AB983" s="7"/>
      <c r="AC983" s="7"/>
      <c r="AD983" s="7"/>
      <c r="AE983" s="7"/>
      <c r="AF983" s="7"/>
      <c r="AG983" s="7"/>
    </row>
    <row r="984" spans="1:33" ht="21" customHeight="1">
      <c r="A984" s="25"/>
      <c r="B984" s="7"/>
      <c r="C984" s="7"/>
      <c r="D984" s="26"/>
      <c r="E984" s="26"/>
      <c r="F984" s="26"/>
      <c r="G984" s="26"/>
      <c r="H984" s="26"/>
      <c r="I984" s="7"/>
      <c r="J984" s="7"/>
      <c r="K984" s="7"/>
      <c r="L984" s="7"/>
      <c r="M984" s="7"/>
      <c r="N984" s="7"/>
      <c r="O984" s="7"/>
      <c r="P984" s="7"/>
      <c r="Q984" s="7"/>
      <c r="R984" s="7"/>
      <c r="S984" s="7"/>
      <c r="T984" s="7"/>
      <c r="U984" s="7"/>
      <c r="V984" s="7"/>
      <c r="W984" s="7"/>
      <c r="X984" s="7"/>
      <c r="Y984" s="7"/>
      <c r="Z984" s="7"/>
      <c r="AA984" s="7"/>
      <c r="AB984" s="7"/>
      <c r="AC984" s="7"/>
      <c r="AD984" s="7"/>
      <c r="AE984" s="7"/>
      <c r="AF984" s="7"/>
      <c r="AG984" s="7"/>
    </row>
    <row r="985" spans="1:33" ht="21" customHeight="1">
      <c r="A985" s="25"/>
      <c r="B985" s="7"/>
      <c r="C985" s="7"/>
      <c r="D985" s="26"/>
      <c r="E985" s="26"/>
      <c r="F985" s="26"/>
      <c r="G985" s="26"/>
      <c r="H985" s="26"/>
      <c r="I985" s="7"/>
      <c r="J985" s="7"/>
      <c r="K985" s="7"/>
      <c r="L985" s="7"/>
      <c r="M985" s="7"/>
      <c r="N985" s="7"/>
      <c r="O985" s="7"/>
      <c r="P985" s="7"/>
      <c r="Q985" s="7"/>
      <c r="R985" s="7"/>
      <c r="S985" s="7"/>
      <c r="T985" s="7"/>
      <c r="U985" s="7"/>
      <c r="V985" s="7"/>
      <c r="W985" s="7"/>
      <c r="X985" s="7"/>
      <c r="Y985" s="7"/>
      <c r="Z985" s="7"/>
      <c r="AA985" s="7"/>
      <c r="AB985" s="7"/>
      <c r="AC985" s="7"/>
      <c r="AD985" s="7"/>
      <c r="AE985" s="7"/>
      <c r="AF985" s="7"/>
      <c r="AG985" s="7"/>
    </row>
    <row r="986" spans="1:33" ht="21" customHeight="1">
      <c r="A986" s="25"/>
      <c r="B986" s="7"/>
      <c r="C986" s="7"/>
      <c r="D986" s="26"/>
      <c r="E986" s="26"/>
      <c r="F986" s="26"/>
      <c r="G986" s="26"/>
      <c r="H986" s="26"/>
      <c r="I986" s="7"/>
      <c r="J986" s="7"/>
      <c r="K986" s="7"/>
      <c r="L986" s="7"/>
      <c r="M986" s="7"/>
      <c r="N986" s="7"/>
      <c r="O986" s="7"/>
      <c r="P986" s="7"/>
      <c r="Q986" s="7"/>
      <c r="R986" s="7"/>
      <c r="S986" s="7"/>
      <c r="T986" s="7"/>
      <c r="U986" s="7"/>
      <c r="V986" s="7"/>
      <c r="W986" s="7"/>
      <c r="X986" s="7"/>
      <c r="Y986" s="7"/>
      <c r="Z986" s="7"/>
      <c r="AA986" s="7"/>
      <c r="AB986" s="7"/>
      <c r="AC986" s="7"/>
      <c r="AD986" s="7"/>
      <c r="AE986" s="7"/>
      <c r="AF986" s="7"/>
      <c r="AG986" s="7"/>
    </row>
    <row r="987" spans="1:33" ht="21" customHeight="1">
      <c r="A987" s="25"/>
      <c r="B987" s="7"/>
      <c r="C987" s="7"/>
      <c r="D987" s="26"/>
      <c r="E987" s="26"/>
      <c r="F987" s="26"/>
      <c r="G987" s="26"/>
      <c r="H987" s="26"/>
      <c r="I987" s="7"/>
      <c r="J987" s="7"/>
      <c r="K987" s="7"/>
      <c r="L987" s="7"/>
      <c r="M987" s="7"/>
      <c r="N987" s="7"/>
      <c r="O987" s="7"/>
      <c r="P987" s="7"/>
      <c r="Q987" s="7"/>
      <c r="R987" s="7"/>
      <c r="S987" s="7"/>
      <c r="T987" s="7"/>
      <c r="U987" s="7"/>
      <c r="V987" s="7"/>
      <c r="W987" s="7"/>
      <c r="X987" s="7"/>
      <c r="Y987" s="7"/>
      <c r="Z987" s="7"/>
      <c r="AA987" s="7"/>
      <c r="AB987" s="7"/>
      <c r="AC987" s="7"/>
      <c r="AD987" s="7"/>
      <c r="AE987" s="7"/>
      <c r="AF987" s="7"/>
      <c r="AG987" s="7"/>
    </row>
    <row r="988" spans="1:33" ht="21" customHeight="1">
      <c r="A988" s="25"/>
      <c r="B988" s="7"/>
      <c r="C988" s="7"/>
      <c r="D988" s="26"/>
      <c r="E988" s="26"/>
      <c r="F988" s="26"/>
      <c r="G988" s="26"/>
      <c r="H988" s="26"/>
      <c r="I988" s="7"/>
      <c r="J988" s="7"/>
      <c r="K988" s="7"/>
      <c r="L988" s="7"/>
      <c r="M988" s="7"/>
      <c r="N988" s="7"/>
      <c r="O988" s="7"/>
      <c r="P988" s="7"/>
      <c r="Q988" s="7"/>
      <c r="R988" s="7"/>
      <c r="S988" s="7"/>
      <c r="T988" s="7"/>
      <c r="U988" s="7"/>
      <c r="V988" s="7"/>
      <c r="W988" s="7"/>
      <c r="X988" s="7"/>
      <c r="Y988" s="7"/>
      <c r="Z988" s="7"/>
      <c r="AA988" s="7"/>
      <c r="AB988" s="7"/>
      <c r="AC988" s="7"/>
      <c r="AD988" s="7"/>
      <c r="AE988" s="7"/>
      <c r="AF988" s="7"/>
      <c r="AG988" s="7"/>
    </row>
    <row r="989" spans="1:33" ht="21" customHeight="1">
      <c r="A989" s="25"/>
      <c r="B989" s="7"/>
      <c r="C989" s="7"/>
      <c r="D989" s="26"/>
      <c r="E989" s="26"/>
      <c r="F989" s="26"/>
      <c r="G989" s="26"/>
      <c r="H989" s="26"/>
      <c r="I989" s="7"/>
      <c r="J989" s="7"/>
      <c r="K989" s="7"/>
      <c r="L989" s="7"/>
      <c r="M989" s="7"/>
      <c r="N989" s="7"/>
      <c r="O989" s="7"/>
      <c r="P989" s="7"/>
      <c r="Q989" s="7"/>
      <c r="R989" s="7"/>
      <c r="S989" s="7"/>
      <c r="T989" s="7"/>
      <c r="U989" s="7"/>
      <c r="V989" s="7"/>
      <c r="W989" s="7"/>
      <c r="X989" s="7"/>
      <c r="Y989" s="7"/>
      <c r="Z989" s="7"/>
      <c r="AA989" s="7"/>
      <c r="AB989" s="7"/>
      <c r="AC989" s="7"/>
      <c r="AD989" s="7"/>
      <c r="AE989" s="7"/>
      <c r="AF989" s="7"/>
      <c r="AG989" s="7"/>
    </row>
    <row r="990" spans="1:33" ht="21" customHeight="1">
      <c r="A990" s="25"/>
      <c r="B990" s="7"/>
      <c r="C990" s="7"/>
      <c r="D990" s="26"/>
      <c r="E990" s="26"/>
      <c r="F990" s="26"/>
      <c r="G990" s="26"/>
      <c r="H990" s="26"/>
      <c r="I990" s="7"/>
      <c r="J990" s="7"/>
      <c r="K990" s="7"/>
      <c r="L990" s="7"/>
      <c r="M990" s="7"/>
      <c r="N990" s="7"/>
      <c r="O990" s="7"/>
      <c r="P990" s="7"/>
      <c r="Q990" s="7"/>
      <c r="R990" s="7"/>
      <c r="S990" s="7"/>
      <c r="T990" s="7"/>
      <c r="U990" s="7"/>
      <c r="V990" s="7"/>
      <c r="W990" s="7"/>
      <c r="X990" s="7"/>
      <c r="Y990" s="7"/>
      <c r="Z990" s="7"/>
      <c r="AA990" s="7"/>
      <c r="AB990" s="7"/>
      <c r="AC990" s="7"/>
      <c r="AD990" s="7"/>
      <c r="AE990" s="7"/>
      <c r="AF990" s="7"/>
      <c r="AG990" s="7"/>
    </row>
    <row r="991" spans="1:33" ht="21" customHeight="1">
      <c r="A991" s="25"/>
      <c r="B991" s="7"/>
      <c r="C991" s="7"/>
      <c r="D991" s="26"/>
      <c r="E991" s="26"/>
      <c r="F991" s="26"/>
      <c r="G991" s="26"/>
      <c r="H991" s="26"/>
      <c r="I991" s="7"/>
      <c r="J991" s="7"/>
      <c r="K991" s="7"/>
      <c r="L991" s="7"/>
      <c r="M991" s="7"/>
      <c r="N991" s="7"/>
      <c r="O991" s="7"/>
      <c r="P991" s="7"/>
      <c r="Q991" s="7"/>
      <c r="R991" s="7"/>
      <c r="S991" s="7"/>
      <c r="T991" s="7"/>
      <c r="U991" s="7"/>
      <c r="V991" s="7"/>
      <c r="W991" s="7"/>
      <c r="X991" s="7"/>
      <c r="Y991" s="7"/>
      <c r="Z991" s="7"/>
      <c r="AA991" s="7"/>
      <c r="AB991" s="7"/>
      <c r="AC991" s="7"/>
      <c r="AD991" s="7"/>
      <c r="AE991" s="7"/>
      <c r="AF991" s="7"/>
      <c r="AG991" s="7"/>
    </row>
    <row r="992" spans="1:33" ht="21" customHeight="1">
      <c r="A992" s="25"/>
      <c r="B992" s="7"/>
      <c r="C992" s="7"/>
      <c r="D992" s="26"/>
      <c r="E992" s="26"/>
      <c r="F992" s="26"/>
      <c r="G992" s="26"/>
      <c r="H992" s="26"/>
      <c r="I992" s="7"/>
      <c r="J992" s="7"/>
      <c r="K992" s="7"/>
      <c r="L992" s="7"/>
      <c r="M992" s="7"/>
      <c r="N992" s="7"/>
      <c r="O992" s="7"/>
      <c r="P992" s="7"/>
      <c r="Q992" s="7"/>
      <c r="R992" s="7"/>
      <c r="S992" s="7"/>
      <c r="T992" s="7"/>
      <c r="U992" s="7"/>
      <c r="V992" s="7"/>
      <c r="W992" s="7"/>
      <c r="X992" s="7"/>
      <c r="Y992" s="7"/>
      <c r="Z992" s="7"/>
      <c r="AA992" s="7"/>
      <c r="AB992" s="7"/>
      <c r="AC992" s="7"/>
      <c r="AD992" s="7"/>
      <c r="AE992" s="7"/>
      <c r="AF992" s="7"/>
      <c r="AG992" s="7"/>
    </row>
    <row r="993" spans="1:33" ht="21" customHeight="1">
      <c r="A993" s="25"/>
      <c r="B993" s="7"/>
      <c r="C993" s="7"/>
      <c r="D993" s="26"/>
      <c r="E993" s="26"/>
      <c r="F993" s="26"/>
      <c r="G993" s="26"/>
      <c r="H993" s="26"/>
      <c r="I993" s="7"/>
      <c r="J993" s="7"/>
      <c r="K993" s="7"/>
      <c r="L993" s="7"/>
      <c r="M993" s="7"/>
      <c r="N993" s="7"/>
      <c r="O993" s="7"/>
      <c r="P993" s="7"/>
      <c r="Q993" s="7"/>
      <c r="R993" s="7"/>
      <c r="S993" s="7"/>
      <c r="T993" s="7"/>
      <c r="U993" s="7"/>
      <c r="V993" s="7"/>
      <c r="W993" s="7"/>
      <c r="X993" s="7"/>
      <c r="Y993" s="7"/>
      <c r="Z993" s="7"/>
      <c r="AA993" s="7"/>
      <c r="AB993" s="7"/>
      <c r="AC993" s="7"/>
      <c r="AD993" s="7"/>
      <c r="AE993" s="7"/>
      <c r="AF993" s="7"/>
      <c r="AG993" s="7"/>
    </row>
    <row r="994" spans="1:33" ht="21" customHeight="1">
      <c r="A994" s="25"/>
      <c r="B994" s="7"/>
      <c r="C994" s="7"/>
      <c r="D994" s="26"/>
      <c r="E994" s="26"/>
      <c r="F994" s="26"/>
      <c r="G994" s="26"/>
      <c r="H994" s="26"/>
      <c r="I994" s="7"/>
      <c r="J994" s="7"/>
      <c r="K994" s="7"/>
      <c r="L994" s="7"/>
      <c r="M994" s="7"/>
      <c r="N994" s="7"/>
      <c r="O994" s="7"/>
      <c r="P994" s="7"/>
      <c r="Q994" s="7"/>
      <c r="R994" s="7"/>
      <c r="S994" s="7"/>
      <c r="T994" s="7"/>
      <c r="U994" s="7"/>
      <c r="V994" s="7"/>
      <c r="W994" s="7"/>
      <c r="X994" s="7"/>
      <c r="Y994" s="7"/>
      <c r="Z994" s="7"/>
      <c r="AA994" s="7"/>
      <c r="AB994" s="7"/>
      <c r="AC994" s="7"/>
      <c r="AD994" s="7"/>
      <c r="AE994" s="7"/>
      <c r="AF994" s="7"/>
      <c r="AG994" s="7"/>
    </row>
    <row r="995" spans="1:33" ht="21" customHeight="1">
      <c r="A995" s="25"/>
      <c r="B995" s="7"/>
      <c r="C995" s="7"/>
      <c r="D995" s="26"/>
      <c r="E995" s="26"/>
      <c r="F995" s="26"/>
      <c r="G995" s="26"/>
      <c r="H995" s="26"/>
      <c r="I995" s="7"/>
      <c r="J995" s="7"/>
      <c r="K995" s="7"/>
      <c r="L995" s="7"/>
      <c r="M995" s="7"/>
      <c r="N995" s="7"/>
      <c r="O995" s="7"/>
      <c r="P995" s="7"/>
      <c r="Q995" s="7"/>
      <c r="R995" s="7"/>
      <c r="S995" s="7"/>
      <c r="T995" s="7"/>
      <c r="U995" s="7"/>
      <c r="V995" s="7"/>
      <c r="W995" s="7"/>
      <c r="X995" s="7"/>
      <c r="Y995" s="7"/>
      <c r="Z995" s="7"/>
      <c r="AA995" s="7"/>
      <c r="AB995" s="7"/>
      <c r="AC995" s="7"/>
      <c r="AD995" s="7"/>
      <c r="AE995" s="7"/>
      <c r="AF995" s="7"/>
      <c r="AG995" s="7"/>
    </row>
    <row r="996" spans="1:33" ht="21" customHeight="1">
      <c r="A996" s="25"/>
      <c r="B996" s="7"/>
      <c r="C996" s="7"/>
      <c r="D996" s="26"/>
      <c r="E996" s="26"/>
      <c r="F996" s="26"/>
      <c r="G996" s="26"/>
      <c r="H996" s="26"/>
      <c r="I996" s="7"/>
      <c r="J996" s="7"/>
      <c r="K996" s="7"/>
      <c r="L996" s="7"/>
      <c r="M996" s="7"/>
      <c r="N996" s="7"/>
      <c r="O996" s="7"/>
      <c r="P996" s="7"/>
      <c r="Q996" s="7"/>
      <c r="R996" s="7"/>
      <c r="S996" s="7"/>
      <c r="T996" s="7"/>
      <c r="U996" s="7"/>
      <c r="V996" s="7"/>
      <c r="W996" s="7"/>
      <c r="X996" s="7"/>
      <c r="Y996" s="7"/>
      <c r="Z996" s="7"/>
      <c r="AA996" s="7"/>
      <c r="AB996" s="7"/>
      <c r="AC996" s="7"/>
      <c r="AD996" s="7"/>
      <c r="AE996" s="7"/>
      <c r="AF996" s="7"/>
      <c r="AG996" s="7"/>
    </row>
    <row r="997" spans="1:33" ht="21" customHeight="1">
      <c r="A997" s="25"/>
      <c r="B997" s="7"/>
      <c r="C997" s="7"/>
      <c r="D997" s="26"/>
      <c r="E997" s="26"/>
      <c r="F997" s="26"/>
      <c r="G997" s="26"/>
      <c r="H997" s="26"/>
      <c r="I997" s="7"/>
      <c r="J997" s="7"/>
      <c r="K997" s="7"/>
      <c r="L997" s="7"/>
      <c r="M997" s="7"/>
      <c r="N997" s="7"/>
      <c r="O997" s="7"/>
      <c r="P997" s="7"/>
      <c r="Q997" s="7"/>
      <c r="R997" s="7"/>
      <c r="S997" s="7"/>
      <c r="T997" s="7"/>
      <c r="U997" s="7"/>
      <c r="V997" s="7"/>
      <c r="W997" s="7"/>
      <c r="X997" s="7"/>
      <c r="Y997" s="7"/>
      <c r="Z997" s="7"/>
      <c r="AA997" s="7"/>
      <c r="AB997" s="7"/>
      <c r="AC997" s="7"/>
      <c r="AD997" s="7"/>
      <c r="AE997" s="7"/>
      <c r="AF997" s="7"/>
      <c r="AG997" s="7"/>
    </row>
    <row r="998" spans="1:33" ht="21" customHeight="1">
      <c r="A998" s="25"/>
      <c r="B998" s="7"/>
      <c r="C998" s="7"/>
      <c r="D998" s="26"/>
      <c r="E998" s="26"/>
      <c r="F998" s="26"/>
      <c r="G998" s="26"/>
      <c r="H998" s="26"/>
      <c r="I998" s="7"/>
      <c r="J998" s="7"/>
      <c r="K998" s="7"/>
      <c r="L998" s="7"/>
      <c r="M998" s="7"/>
      <c r="N998" s="7"/>
      <c r="O998" s="7"/>
      <c r="P998" s="7"/>
      <c r="Q998" s="7"/>
      <c r="R998" s="7"/>
      <c r="S998" s="7"/>
      <c r="T998" s="7"/>
      <c r="U998" s="7"/>
      <c r="V998" s="7"/>
      <c r="W998" s="7"/>
      <c r="X998" s="7"/>
      <c r="Y998" s="7"/>
      <c r="Z998" s="7"/>
      <c r="AA998" s="7"/>
      <c r="AB998" s="7"/>
      <c r="AC998" s="7"/>
      <c r="AD998" s="7"/>
      <c r="AE998" s="7"/>
      <c r="AF998" s="7"/>
      <c r="AG998" s="7"/>
    </row>
    <row r="999" spans="1:33" ht="21" customHeight="1">
      <c r="A999" s="25"/>
      <c r="B999" s="7"/>
      <c r="C999" s="7"/>
      <c r="D999" s="26"/>
      <c r="E999" s="26"/>
      <c r="F999" s="26"/>
      <c r="G999" s="26"/>
      <c r="H999" s="26"/>
      <c r="I999" s="7"/>
      <c r="J999" s="7"/>
      <c r="K999" s="7"/>
      <c r="L999" s="7"/>
      <c r="M999" s="7"/>
      <c r="N999" s="7"/>
      <c r="O999" s="7"/>
      <c r="P999" s="7"/>
      <c r="Q999" s="7"/>
      <c r="R999" s="7"/>
      <c r="S999" s="7"/>
      <c r="T999" s="7"/>
      <c r="U999" s="7"/>
      <c r="V999" s="7"/>
      <c r="W999" s="7"/>
      <c r="X999" s="7"/>
      <c r="Y999" s="7"/>
      <c r="Z999" s="7"/>
      <c r="AA999" s="7"/>
      <c r="AB999" s="7"/>
      <c r="AC999" s="7"/>
      <c r="AD999" s="7"/>
      <c r="AE999" s="7"/>
      <c r="AF999" s="7"/>
      <c r="AG999" s="7"/>
    </row>
    <row r="1000" spans="1:33" ht="21" customHeight="1">
      <c r="A1000" s="25"/>
      <c r="B1000" s="7"/>
      <c r="C1000" s="7"/>
      <c r="D1000" s="26"/>
      <c r="E1000" s="26"/>
      <c r="F1000" s="26"/>
      <c r="G1000" s="26"/>
      <c r="H1000" s="26"/>
      <c r="I1000" s="7"/>
      <c r="J1000" s="7"/>
      <c r="K1000" s="7"/>
      <c r="L1000" s="7"/>
      <c r="M1000" s="7"/>
      <c r="N1000" s="7"/>
      <c r="O1000" s="7"/>
      <c r="P1000" s="7"/>
      <c r="Q1000" s="7"/>
      <c r="R1000" s="7"/>
      <c r="S1000" s="7"/>
      <c r="T1000" s="7"/>
      <c r="U1000" s="7"/>
      <c r="V1000" s="7"/>
      <c r="W1000" s="7"/>
      <c r="X1000" s="7"/>
      <c r="Y1000" s="7"/>
      <c r="Z1000" s="7"/>
      <c r="AA1000" s="7"/>
      <c r="AB1000" s="7"/>
      <c r="AC1000" s="7"/>
      <c r="AD1000" s="7"/>
      <c r="AE1000" s="7"/>
      <c r="AF1000" s="7"/>
      <c r="AG1000" s="7"/>
    </row>
    <row r="1001" spans="1:33" ht="21" customHeight="1">
      <c r="A1001" s="25"/>
      <c r="B1001" s="7"/>
      <c r="C1001" s="7"/>
      <c r="D1001" s="26"/>
      <c r="E1001" s="26"/>
      <c r="F1001" s="26"/>
      <c r="G1001" s="26"/>
      <c r="H1001" s="26"/>
      <c r="I1001" s="7"/>
      <c r="J1001" s="7"/>
      <c r="K1001" s="7"/>
      <c r="L1001" s="7"/>
      <c r="M1001" s="7"/>
      <c r="N1001" s="7"/>
      <c r="O1001" s="7"/>
      <c r="P1001" s="7"/>
      <c r="Q1001" s="7"/>
      <c r="R1001" s="7"/>
      <c r="S1001" s="7"/>
      <c r="T1001" s="7"/>
      <c r="U1001" s="7"/>
      <c r="V1001" s="7"/>
      <c r="W1001" s="7"/>
      <c r="X1001" s="7"/>
      <c r="Y1001" s="7"/>
      <c r="Z1001" s="7"/>
      <c r="AA1001" s="7"/>
      <c r="AB1001" s="7"/>
      <c r="AC1001" s="7"/>
      <c r="AD1001" s="7"/>
      <c r="AE1001" s="7"/>
      <c r="AF1001" s="7"/>
      <c r="AG1001" s="7"/>
    </row>
    <row r="1002" spans="1:33" ht="21" customHeight="1">
      <c r="A1002" s="25"/>
      <c r="B1002" s="7"/>
      <c r="C1002" s="7"/>
      <c r="D1002" s="26"/>
      <c r="E1002" s="26"/>
      <c r="F1002" s="26"/>
      <c r="G1002" s="26"/>
      <c r="H1002" s="26"/>
      <c r="I1002" s="7"/>
      <c r="J1002" s="7"/>
      <c r="K1002" s="7"/>
      <c r="L1002" s="7"/>
      <c r="M1002" s="7"/>
      <c r="N1002" s="7"/>
      <c r="O1002" s="7"/>
      <c r="P1002" s="7"/>
      <c r="Q1002" s="7"/>
      <c r="R1002" s="7"/>
      <c r="S1002" s="7"/>
      <c r="T1002" s="7"/>
      <c r="U1002" s="7"/>
      <c r="V1002" s="7"/>
      <c r="W1002" s="7"/>
      <c r="X1002" s="7"/>
      <c r="Y1002" s="7"/>
      <c r="Z1002" s="7"/>
      <c r="AA1002" s="7"/>
      <c r="AB1002" s="7"/>
      <c r="AC1002" s="7"/>
      <c r="AD1002" s="7"/>
      <c r="AE1002" s="7"/>
      <c r="AF1002" s="7"/>
      <c r="AG1002" s="7"/>
    </row>
    <row r="1003" spans="1:33" ht="21" customHeight="1">
      <c r="A1003" s="25"/>
      <c r="B1003" s="7"/>
      <c r="C1003" s="7"/>
      <c r="D1003" s="26"/>
      <c r="E1003" s="26"/>
      <c r="F1003" s="26"/>
      <c r="G1003" s="26"/>
      <c r="H1003" s="26"/>
      <c r="I1003" s="7"/>
      <c r="J1003" s="7"/>
      <c r="K1003" s="7"/>
      <c r="L1003" s="7"/>
      <c r="M1003" s="7"/>
      <c r="N1003" s="7"/>
      <c r="O1003" s="7"/>
      <c r="P1003" s="7"/>
      <c r="Q1003" s="7"/>
      <c r="R1003" s="7"/>
      <c r="S1003" s="7"/>
      <c r="T1003" s="7"/>
      <c r="U1003" s="7"/>
      <c r="V1003" s="7"/>
      <c r="W1003" s="7"/>
      <c r="X1003" s="7"/>
      <c r="Y1003" s="7"/>
      <c r="Z1003" s="7"/>
      <c r="AA1003" s="7"/>
      <c r="AB1003" s="7"/>
      <c r="AC1003" s="7"/>
      <c r="AD1003" s="7"/>
      <c r="AE1003" s="7"/>
      <c r="AF1003" s="7"/>
      <c r="AG1003" s="7"/>
    </row>
    <row r="1004" spans="1:33" ht="21" customHeight="1">
      <c r="A1004" s="25"/>
      <c r="B1004" s="7"/>
      <c r="C1004" s="7"/>
      <c r="D1004" s="26"/>
      <c r="E1004" s="26"/>
      <c r="F1004" s="26"/>
      <c r="G1004" s="26"/>
      <c r="H1004" s="26"/>
      <c r="I1004" s="7"/>
      <c r="J1004" s="7"/>
      <c r="K1004" s="7"/>
      <c r="L1004" s="7"/>
      <c r="M1004" s="7"/>
      <c r="N1004" s="7"/>
      <c r="O1004" s="7"/>
      <c r="P1004" s="7"/>
      <c r="Q1004" s="7"/>
      <c r="R1004" s="7"/>
      <c r="S1004" s="7"/>
      <c r="T1004" s="7"/>
      <c r="U1004" s="7"/>
      <c r="V1004" s="7"/>
      <c r="W1004" s="7"/>
      <c r="X1004" s="7"/>
      <c r="Y1004" s="7"/>
      <c r="Z1004" s="7"/>
      <c r="AA1004" s="7"/>
      <c r="AB1004" s="7"/>
      <c r="AC1004" s="7"/>
      <c r="AD1004" s="7"/>
      <c r="AE1004" s="7"/>
      <c r="AF1004" s="7"/>
      <c r="AG1004" s="7"/>
    </row>
    <row r="1005" spans="1:33" ht="21" customHeight="1">
      <c r="A1005" s="25"/>
      <c r="B1005" s="7"/>
      <c r="C1005" s="7"/>
      <c r="D1005" s="26"/>
      <c r="E1005" s="26"/>
      <c r="F1005" s="26"/>
      <c r="G1005" s="26"/>
      <c r="H1005" s="26"/>
      <c r="I1005" s="7"/>
      <c r="J1005" s="7"/>
      <c r="K1005" s="7"/>
      <c r="L1005" s="7"/>
      <c r="M1005" s="7"/>
      <c r="N1005" s="7"/>
      <c r="O1005" s="7"/>
      <c r="P1005" s="7"/>
      <c r="Q1005" s="7"/>
      <c r="R1005" s="7"/>
      <c r="S1005" s="7"/>
      <c r="T1005" s="7"/>
      <c r="U1005" s="7"/>
      <c r="V1005" s="7"/>
      <c r="W1005" s="7"/>
      <c r="X1005" s="7"/>
      <c r="Y1005" s="7"/>
      <c r="Z1005" s="7"/>
      <c r="AA1005" s="7"/>
      <c r="AB1005" s="7"/>
      <c r="AC1005" s="7"/>
      <c r="AD1005" s="7"/>
      <c r="AE1005" s="7"/>
      <c r="AF1005" s="7"/>
      <c r="AG1005" s="7"/>
    </row>
    <row r="1006" spans="1:33" ht="21" customHeight="1">
      <c r="A1006" s="25"/>
      <c r="B1006" s="7"/>
      <c r="C1006" s="7"/>
      <c r="D1006" s="26"/>
      <c r="E1006" s="26"/>
      <c r="F1006" s="26"/>
      <c r="G1006" s="26"/>
      <c r="H1006" s="26"/>
      <c r="I1006" s="7"/>
      <c r="J1006" s="7"/>
      <c r="K1006" s="7"/>
      <c r="L1006" s="7"/>
      <c r="M1006" s="7"/>
      <c r="N1006" s="7"/>
      <c r="O1006" s="7"/>
      <c r="P1006" s="7"/>
      <c r="Q1006" s="7"/>
      <c r="R1006" s="7"/>
      <c r="S1006" s="7"/>
      <c r="T1006" s="7"/>
      <c r="U1006" s="7"/>
      <c r="V1006" s="7"/>
      <c r="W1006" s="7"/>
      <c r="X1006" s="7"/>
      <c r="Y1006" s="7"/>
      <c r="Z1006" s="7"/>
      <c r="AA1006" s="7"/>
      <c r="AB1006" s="7"/>
      <c r="AC1006" s="7"/>
      <c r="AD1006" s="7"/>
      <c r="AE1006" s="7"/>
      <c r="AF1006" s="7"/>
      <c r="AG1006" s="7"/>
    </row>
    <row r="1007" spans="1:33" ht="21" customHeight="1">
      <c r="A1007" s="25"/>
      <c r="B1007" s="7"/>
      <c r="C1007" s="7"/>
      <c r="D1007" s="26"/>
      <c r="E1007" s="26"/>
      <c r="F1007" s="26"/>
      <c r="G1007" s="26"/>
      <c r="H1007" s="26"/>
      <c r="I1007" s="7"/>
      <c r="J1007" s="7"/>
      <c r="K1007" s="7"/>
      <c r="L1007" s="7"/>
      <c r="M1007" s="7"/>
      <c r="N1007" s="7"/>
      <c r="O1007" s="7"/>
      <c r="P1007" s="7"/>
      <c r="Q1007" s="7"/>
      <c r="R1007" s="7"/>
      <c r="S1007" s="7"/>
      <c r="T1007" s="7"/>
      <c r="U1007" s="7"/>
      <c r="V1007" s="7"/>
      <c r="W1007" s="7"/>
      <c r="X1007" s="7"/>
      <c r="Y1007" s="7"/>
      <c r="Z1007" s="7"/>
      <c r="AA1007" s="7"/>
      <c r="AB1007" s="7"/>
      <c r="AC1007" s="7"/>
      <c r="AD1007" s="7"/>
      <c r="AE1007" s="7"/>
      <c r="AF1007" s="7"/>
      <c r="AG1007" s="7"/>
    </row>
    <row r="1008" spans="1:33" ht="21" customHeight="1">
      <c r="A1008" s="25"/>
      <c r="B1008" s="7"/>
      <c r="C1008" s="7"/>
      <c r="D1008" s="26"/>
      <c r="E1008" s="26"/>
      <c r="F1008" s="26"/>
      <c r="G1008" s="26"/>
      <c r="H1008" s="26"/>
      <c r="I1008" s="7"/>
      <c r="J1008" s="7"/>
      <c r="K1008" s="7"/>
      <c r="L1008" s="7"/>
      <c r="M1008" s="7"/>
      <c r="N1008" s="7"/>
      <c r="O1008" s="7"/>
      <c r="P1008" s="7"/>
      <c r="Q1008" s="7"/>
      <c r="R1008" s="7"/>
      <c r="S1008" s="7"/>
      <c r="T1008" s="7"/>
      <c r="U1008" s="7"/>
      <c r="V1008" s="7"/>
      <c r="W1008" s="7"/>
      <c r="X1008" s="7"/>
      <c r="Y1008" s="7"/>
      <c r="Z1008" s="7"/>
      <c r="AA1008" s="7"/>
      <c r="AB1008" s="7"/>
      <c r="AC1008" s="7"/>
      <c r="AD1008" s="7"/>
      <c r="AE1008" s="7"/>
      <c r="AF1008" s="7"/>
      <c r="AG1008" s="7"/>
    </row>
    <row r="1009" spans="1:33" ht="21" customHeight="1">
      <c r="A1009" s="25"/>
      <c r="B1009" s="7"/>
      <c r="C1009" s="7"/>
      <c r="D1009" s="26"/>
      <c r="E1009" s="26"/>
      <c r="F1009" s="26"/>
      <c r="G1009" s="26"/>
      <c r="H1009" s="26"/>
      <c r="I1009" s="7"/>
      <c r="J1009" s="7"/>
      <c r="K1009" s="7"/>
      <c r="L1009" s="7"/>
      <c r="M1009" s="7"/>
      <c r="N1009" s="7"/>
      <c r="O1009" s="7"/>
      <c r="P1009" s="7"/>
      <c r="Q1009" s="7"/>
      <c r="R1009" s="7"/>
      <c r="S1009" s="7"/>
      <c r="T1009" s="7"/>
      <c r="U1009" s="7"/>
      <c r="V1009" s="7"/>
      <c r="W1009" s="7"/>
      <c r="X1009" s="7"/>
      <c r="Y1009" s="7"/>
      <c r="Z1009" s="7"/>
      <c r="AA1009" s="7"/>
      <c r="AB1009" s="7"/>
      <c r="AC1009" s="7"/>
      <c r="AD1009" s="7"/>
      <c r="AE1009" s="7"/>
      <c r="AF1009" s="7"/>
      <c r="AG1009" s="7"/>
    </row>
    <row r="1010" spans="1:33" ht="21" customHeight="1">
      <c r="A1010" s="25"/>
      <c r="B1010" s="7"/>
      <c r="C1010" s="7"/>
      <c r="D1010" s="26"/>
      <c r="E1010" s="26"/>
      <c r="F1010" s="26"/>
      <c r="G1010" s="26"/>
      <c r="H1010" s="26"/>
      <c r="I1010" s="7"/>
      <c r="J1010" s="7"/>
      <c r="K1010" s="7"/>
      <c r="L1010" s="7"/>
      <c r="M1010" s="7"/>
      <c r="N1010" s="7"/>
      <c r="O1010" s="7"/>
      <c r="P1010" s="7"/>
      <c r="Q1010" s="7"/>
      <c r="R1010" s="7"/>
      <c r="S1010" s="7"/>
      <c r="T1010" s="7"/>
      <c r="U1010" s="7"/>
      <c r="V1010" s="7"/>
      <c r="W1010" s="7"/>
      <c r="X1010" s="7"/>
      <c r="Y1010" s="7"/>
      <c r="Z1010" s="7"/>
      <c r="AA1010" s="7"/>
      <c r="AB1010" s="7"/>
      <c r="AC1010" s="7"/>
      <c r="AD1010" s="7"/>
      <c r="AE1010" s="7"/>
      <c r="AF1010" s="7"/>
      <c r="AG1010" s="7"/>
    </row>
    <row r="1011" spans="1:33" ht="21" customHeight="1">
      <c r="A1011" s="25"/>
      <c r="B1011" s="7"/>
      <c r="C1011" s="7"/>
      <c r="D1011" s="26"/>
      <c r="E1011" s="26"/>
      <c r="F1011" s="26"/>
      <c r="G1011" s="26"/>
      <c r="H1011" s="26"/>
      <c r="I1011" s="7"/>
      <c r="J1011" s="7"/>
      <c r="K1011" s="7"/>
      <c r="L1011" s="7"/>
      <c r="M1011" s="7"/>
      <c r="N1011" s="7"/>
      <c r="O1011" s="7"/>
      <c r="P1011" s="7"/>
      <c r="Q1011" s="7"/>
      <c r="R1011" s="7"/>
      <c r="S1011" s="7"/>
      <c r="T1011" s="7"/>
      <c r="U1011" s="7"/>
      <c r="V1011" s="7"/>
      <c r="W1011" s="7"/>
      <c r="X1011" s="7"/>
      <c r="Y1011" s="7"/>
      <c r="Z1011" s="7"/>
      <c r="AA1011" s="7"/>
      <c r="AB1011" s="7"/>
      <c r="AC1011" s="7"/>
      <c r="AD1011" s="7"/>
      <c r="AE1011" s="7"/>
      <c r="AF1011" s="7"/>
      <c r="AG1011" s="7"/>
    </row>
    <row r="1012" spans="1:33" ht="21" customHeight="1">
      <c r="A1012" s="25"/>
      <c r="B1012" s="7"/>
      <c r="C1012" s="7"/>
      <c r="D1012" s="26"/>
      <c r="E1012" s="26"/>
      <c r="F1012" s="26"/>
      <c r="G1012" s="26"/>
      <c r="H1012" s="26"/>
      <c r="I1012" s="7"/>
      <c r="J1012" s="7"/>
      <c r="K1012" s="7"/>
      <c r="L1012" s="7"/>
      <c r="M1012" s="7"/>
      <c r="N1012" s="7"/>
      <c r="O1012" s="7"/>
      <c r="P1012" s="7"/>
      <c r="Q1012" s="7"/>
      <c r="R1012" s="7"/>
      <c r="S1012" s="7"/>
      <c r="T1012" s="7"/>
      <c r="U1012" s="7"/>
      <c r="V1012" s="7"/>
      <c r="W1012" s="7"/>
      <c r="X1012" s="7"/>
      <c r="Y1012" s="7"/>
      <c r="Z1012" s="7"/>
      <c r="AA1012" s="7"/>
      <c r="AB1012" s="7"/>
      <c r="AC1012" s="7"/>
      <c r="AD1012" s="7"/>
      <c r="AE1012" s="7"/>
      <c r="AF1012" s="7"/>
      <c r="AG1012" s="7"/>
    </row>
    <row r="1013" spans="1:33" ht="21" customHeight="1">
      <c r="A1013" s="25"/>
      <c r="B1013" s="7"/>
      <c r="C1013" s="7"/>
      <c r="D1013" s="26"/>
      <c r="E1013" s="26"/>
      <c r="F1013" s="26"/>
      <c r="G1013" s="26"/>
      <c r="H1013" s="26"/>
      <c r="I1013" s="7"/>
      <c r="J1013" s="7"/>
      <c r="K1013" s="7"/>
      <c r="L1013" s="7"/>
      <c r="M1013" s="7"/>
      <c r="N1013" s="7"/>
      <c r="O1013" s="7"/>
      <c r="P1013" s="7"/>
      <c r="Q1013" s="7"/>
      <c r="R1013" s="7"/>
      <c r="S1013" s="7"/>
      <c r="T1013" s="7"/>
      <c r="U1013" s="7"/>
      <c r="V1013" s="7"/>
      <c r="W1013" s="7"/>
      <c r="X1013" s="7"/>
      <c r="Y1013" s="7"/>
      <c r="Z1013" s="7"/>
      <c r="AA1013" s="7"/>
      <c r="AB1013" s="7"/>
      <c r="AC1013" s="7"/>
      <c r="AD1013" s="7"/>
      <c r="AE1013" s="7"/>
      <c r="AF1013" s="7"/>
      <c r="AG1013" s="7"/>
    </row>
    <row r="1014" spans="1:33" ht="21" customHeight="1">
      <c r="A1014" s="25"/>
      <c r="B1014" s="7"/>
      <c r="C1014" s="7"/>
      <c r="D1014" s="26"/>
      <c r="E1014" s="26"/>
      <c r="F1014" s="26"/>
      <c r="G1014" s="26"/>
      <c r="H1014" s="26"/>
      <c r="I1014" s="7"/>
      <c r="J1014" s="7"/>
      <c r="K1014" s="7"/>
      <c r="L1014" s="7"/>
      <c r="M1014" s="7"/>
      <c r="N1014" s="7"/>
      <c r="O1014" s="7"/>
      <c r="P1014" s="7"/>
      <c r="Q1014" s="7"/>
      <c r="R1014" s="7"/>
      <c r="S1014" s="7"/>
      <c r="T1014" s="7"/>
      <c r="U1014" s="7"/>
      <c r="V1014" s="7"/>
      <c r="W1014" s="7"/>
      <c r="X1014" s="7"/>
      <c r="Y1014" s="7"/>
      <c r="Z1014" s="7"/>
      <c r="AA1014" s="7"/>
      <c r="AB1014" s="7"/>
      <c r="AC1014" s="7"/>
      <c r="AD1014" s="7"/>
      <c r="AE1014" s="7"/>
      <c r="AF1014" s="7"/>
      <c r="AG1014" s="7"/>
    </row>
    <row r="1015" spans="1:33" ht="21" customHeight="1">
      <c r="A1015" s="25"/>
      <c r="B1015" s="7"/>
      <c r="C1015" s="7"/>
      <c r="D1015" s="26"/>
      <c r="E1015" s="26"/>
      <c r="F1015" s="26"/>
      <c r="G1015" s="26"/>
      <c r="H1015" s="26"/>
      <c r="I1015" s="7"/>
      <c r="J1015" s="7"/>
      <c r="K1015" s="7"/>
      <c r="L1015" s="7"/>
      <c r="M1015" s="7"/>
      <c r="N1015" s="7"/>
      <c r="O1015" s="7"/>
      <c r="P1015" s="7"/>
      <c r="Q1015" s="7"/>
      <c r="R1015" s="7"/>
      <c r="S1015" s="7"/>
      <c r="T1015" s="7"/>
      <c r="U1015" s="7"/>
      <c r="V1015" s="7"/>
      <c r="W1015" s="7"/>
      <c r="X1015" s="7"/>
      <c r="Y1015" s="7"/>
      <c r="Z1015" s="7"/>
      <c r="AA1015" s="7"/>
      <c r="AB1015" s="7"/>
      <c r="AC1015" s="7"/>
      <c r="AD1015" s="7"/>
      <c r="AE1015" s="7"/>
      <c r="AF1015" s="7"/>
      <c r="AG1015" s="7"/>
    </row>
    <row r="1016" spans="1:33" ht="21" customHeight="1">
      <c r="A1016" s="25"/>
      <c r="B1016" s="7"/>
      <c r="C1016" s="7"/>
      <c r="D1016" s="26"/>
      <c r="E1016" s="26"/>
      <c r="F1016" s="26"/>
      <c r="G1016" s="26"/>
      <c r="H1016" s="26"/>
      <c r="I1016" s="7"/>
      <c r="J1016" s="7"/>
      <c r="K1016" s="7"/>
      <c r="L1016" s="7"/>
      <c r="M1016" s="7"/>
      <c r="N1016" s="7"/>
      <c r="O1016" s="7"/>
      <c r="P1016" s="7"/>
      <c r="Q1016" s="7"/>
      <c r="R1016" s="7"/>
      <c r="S1016" s="7"/>
      <c r="T1016" s="7"/>
      <c r="U1016" s="7"/>
      <c r="V1016" s="7"/>
      <c r="W1016" s="7"/>
      <c r="X1016" s="7"/>
      <c r="Y1016" s="7"/>
      <c r="Z1016" s="7"/>
      <c r="AA1016" s="7"/>
      <c r="AB1016" s="7"/>
      <c r="AC1016" s="7"/>
      <c r="AD1016" s="7"/>
      <c r="AE1016" s="7"/>
      <c r="AF1016" s="7"/>
      <c r="AG1016" s="7"/>
    </row>
    <row r="1017" spans="1:33" ht="21" customHeight="1">
      <c r="A1017" s="25"/>
      <c r="B1017" s="7"/>
      <c r="C1017" s="7"/>
      <c r="D1017" s="26"/>
      <c r="E1017" s="26"/>
      <c r="F1017" s="26"/>
      <c r="G1017" s="26"/>
      <c r="H1017" s="26"/>
      <c r="I1017" s="7"/>
      <c r="J1017" s="7"/>
      <c r="K1017" s="7"/>
      <c r="L1017" s="7"/>
      <c r="M1017" s="7"/>
      <c r="N1017" s="7"/>
      <c r="O1017" s="7"/>
      <c r="P1017" s="7"/>
      <c r="Q1017" s="7"/>
      <c r="R1017" s="7"/>
      <c r="S1017" s="7"/>
      <c r="T1017" s="7"/>
      <c r="U1017" s="7"/>
      <c r="V1017" s="7"/>
      <c r="W1017" s="7"/>
      <c r="X1017" s="7"/>
      <c r="Y1017" s="7"/>
      <c r="Z1017" s="7"/>
      <c r="AA1017" s="7"/>
      <c r="AB1017" s="7"/>
      <c r="AC1017" s="7"/>
      <c r="AD1017" s="7"/>
      <c r="AE1017" s="7"/>
      <c r="AF1017" s="7"/>
      <c r="AG1017" s="7"/>
    </row>
    <row r="1018" spans="1:33" ht="21" customHeight="1">
      <c r="A1018" s="25"/>
      <c r="B1018" s="7"/>
      <c r="C1018" s="7"/>
      <c r="D1018" s="26"/>
      <c r="E1018" s="26"/>
      <c r="F1018" s="26"/>
      <c r="G1018" s="26"/>
      <c r="H1018" s="26"/>
      <c r="I1018" s="7"/>
      <c r="J1018" s="7"/>
      <c r="K1018" s="7"/>
      <c r="L1018" s="7"/>
      <c r="M1018" s="7"/>
      <c r="N1018" s="7"/>
      <c r="O1018" s="7"/>
      <c r="P1018" s="7"/>
      <c r="Q1018" s="7"/>
      <c r="R1018" s="7"/>
      <c r="S1018" s="7"/>
      <c r="T1018" s="7"/>
      <c r="U1018" s="7"/>
      <c r="V1018" s="7"/>
      <c r="W1018" s="7"/>
      <c r="X1018" s="7"/>
      <c r="Y1018" s="7"/>
      <c r="Z1018" s="7"/>
      <c r="AA1018" s="7"/>
      <c r="AB1018" s="7"/>
      <c r="AC1018" s="7"/>
      <c r="AD1018" s="7"/>
      <c r="AE1018" s="7"/>
      <c r="AF1018" s="7"/>
      <c r="AG1018" s="7"/>
    </row>
    <row r="1019" spans="1:33" ht="21" customHeight="1">
      <c r="A1019" s="25"/>
      <c r="B1019" s="7"/>
      <c r="C1019" s="7"/>
      <c r="D1019" s="26"/>
      <c r="E1019" s="26"/>
      <c r="F1019" s="26"/>
      <c r="G1019" s="26"/>
      <c r="H1019" s="26"/>
      <c r="I1019" s="7"/>
      <c r="J1019" s="7"/>
      <c r="K1019" s="7"/>
      <c r="L1019" s="7"/>
      <c r="M1019" s="7"/>
      <c r="N1019" s="7"/>
      <c r="O1019" s="7"/>
      <c r="P1019" s="7"/>
      <c r="Q1019" s="7"/>
      <c r="R1019" s="7"/>
      <c r="S1019" s="7"/>
      <c r="T1019" s="7"/>
      <c r="U1019" s="7"/>
      <c r="V1019" s="7"/>
      <c r="W1019" s="7"/>
      <c r="X1019" s="7"/>
      <c r="Y1019" s="7"/>
      <c r="Z1019" s="7"/>
      <c r="AA1019" s="7"/>
      <c r="AB1019" s="7"/>
      <c r="AC1019" s="7"/>
      <c r="AD1019" s="7"/>
      <c r="AE1019" s="7"/>
      <c r="AF1019" s="7"/>
      <c r="AG1019" s="7"/>
    </row>
    <row r="1020" spans="1:33" ht="21" customHeight="1">
      <c r="A1020" s="25"/>
      <c r="B1020" s="7"/>
      <c r="C1020" s="7"/>
      <c r="D1020" s="26"/>
      <c r="E1020" s="26"/>
      <c r="F1020" s="26"/>
      <c r="G1020" s="26"/>
      <c r="H1020" s="26"/>
      <c r="I1020" s="7"/>
      <c r="J1020" s="7"/>
      <c r="K1020" s="7"/>
      <c r="L1020" s="7"/>
      <c r="M1020" s="7"/>
      <c r="N1020" s="7"/>
      <c r="O1020" s="7"/>
      <c r="P1020" s="7"/>
      <c r="Q1020" s="7"/>
      <c r="R1020" s="7"/>
      <c r="S1020" s="7"/>
      <c r="T1020" s="7"/>
      <c r="U1020" s="7"/>
      <c r="V1020" s="7"/>
      <c r="W1020" s="7"/>
      <c r="X1020" s="7"/>
      <c r="Y1020" s="7"/>
      <c r="Z1020" s="7"/>
      <c r="AA1020" s="7"/>
      <c r="AB1020" s="7"/>
      <c r="AC1020" s="7"/>
      <c r="AD1020" s="7"/>
      <c r="AE1020" s="7"/>
      <c r="AF1020" s="7"/>
      <c r="AG1020" s="7"/>
    </row>
    <row r="1021" spans="1:33" ht="21" customHeight="1">
      <c r="A1021" s="25"/>
      <c r="B1021" s="7"/>
      <c r="C1021" s="7"/>
      <c r="D1021" s="26"/>
      <c r="E1021" s="26"/>
      <c r="F1021" s="26"/>
      <c r="G1021" s="26"/>
      <c r="H1021" s="26"/>
      <c r="I1021" s="7"/>
      <c r="J1021" s="7"/>
      <c r="K1021" s="7"/>
      <c r="L1021" s="7"/>
      <c r="M1021" s="7"/>
      <c r="N1021" s="7"/>
      <c r="O1021" s="7"/>
      <c r="P1021" s="7"/>
      <c r="Q1021" s="7"/>
      <c r="R1021" s="7"/>
      <c r="S1021" s="7"/>
      <c r="T1021" s="7"/>
      <c r="U1021" s="7"/>
      <c r="V1021" s="7"/>
      <c r="W1021" s="7"/>
      <c r="X1021" s="7"/>
      <c r="Y1021" s="7"/>
      <c r="Z1021" s="7"/>
      <c r="AA1021" s="7"/>
      <c r="AB1021" s="7"/>
      <c r="AC1021" s="7"/>
      <c r="AD1021" s="7"/>
      <c r="AE1021" s="7"/>
      <c r="AF1021" s="7"/>
      <c r="AG1021" s="7"/>
    </row>
    <row r="1022" spans="1:33" ht="21" customHeight="1">
      <c r="A1022" s="25"/>
      <c r="B1022" s="7"/>
      <c r="C1022" s="7"/>
      <c r="D1022" s="26"/>
      <c r="E1022" s="26"/>
      <c r="F1022" s="26"/>
      <c r="G1022" s="26"/>
      <c r="H1022" s="26"/>
      <c r="I1022" s="7"/>
      <c r="J1022" s="7"/>
      <c r="K1022" s="7"/>
      <c r="L1022" s="7"/>
      <c r="M1022" s="7"/>
      <c r="N1022" s="7"/>
      <c r="O1022" s="7"/>
      <c r="P1022" s="7"/>
      <c r="Q1022" s="7"/>
      <c r="R1022" s="7"/>
      <c r="S1022" s="7"/>
      <c r="T1022" s="7"/>
      <c r="U1022" s="7"/>
      <c r="V1022" s="7"/>
      <c r="W1022" s="7"/>
      <c r="X1022" s="7"/>
      <c r="Y1022" s="7"/>
      <c r="Z1022" s="7"/>
      <c r="AA1022" s="7"/>
      <c r="AB1022" s="7"/>
      <c r="AC1022" s="7"/>
      <c r="AD1022" s="7"/>
      <c r="AE1022" s="7"/>
      <c r="AF1022" s="7"/>
      <c r="AG1022" s="7"/>
    </row>
    <row r="1023" spans="1:33" ht="21" customHeight="1">
      <c r="A1023" s="25"/>
      <c r="B1023" s="7"/>
      <c r="C1023" s="7"/>
      <c r="D1023" s="26"/>
      <c r="E1023" s="26"/>
      <c r="F1023" s="26"/>
      <c r="G1023" s="26"/>
      <c r="H1023" s="26"/>
      <c r="I1023" s="7"/>
      <c r="J1023" s="7"/>
      <c r="K1023" s="7"/>
      <c r="L1023" s="7"/>
      <c r="M1023" s="7"/>
      <c r="N1023" s="7"/>
      <c r="O1023" s="7"/>
      <c r="P1023" s="7"/>
      <c r="Q1023" s="7"/>
      <c r="R1023" s="7"/>
      <c r="S1023" s="7"/>
      <c r="T1023" s="7"/>
      <c r="U1023" s="7"/>
      <c r="V1023" s="7"/>
      <c r="W1023" s="7"/>
      <c r="X1023" s="7"/>
      <c r="Y1023" s="7"/>
      <c r="Z1023" s="7"/>
      <c r="AA1023" s="7"/>
      <c r="AB1023" s="7"/>
      <c r="AC1023" s="7"/>
      <c r="AD1023" s="7"/>
      <c r="AE1023" s="7"/>
      <c r="AF1023" s="7"/>
      <c r="AG1023" s="7"/>
    </row>
    <row r="1024" spans="1:33" ht="21" customHeight="1">
      <c r="A1024" s="25"/>
      <c r="B1024" s="7"/>
      <c r="C1024" s="7"/>
      <c r="D1024" s="26"/>
      <c r="E1024" s="26"/>
      <c r="F1024" s="26"/>
      <c r="G1024" s="26"/>
      <c r="H1024" s="26"/>
      <c r="I1024" s="7"/>
      <c r="J1024" s="7"/>
      <c r="K1024" s="7"/>
      <c r="L1024" s="7"/>
      <c r="M1024" s="7"/>
      <c r="N1024" s="7"/>
      <c r="O1024" s="7"/>
      <c r="P1024" s="7"/>
      <c r="Q1024" s="7"/>
      <c r="R1024" s="7"/>
      <c r="S1024" s="7"/>
      <c r="T1024" s="7"/>
      <c r="U1024" s="7"/>
      <c r="V1024" s="7"/>
      <c r="W1024" s="7"/>
      <c r="X1024" s="7"/>
      <c r="Y1024" s="7"/>
      <c r="Z1024" s="7"/>
      <c r="AA1024" s="7"/>
      <c r="AB1024" s="7"/>
      <c r="AC1024" s="7"/>
      <c r="AD1024" s="7"/>
      <c r="AE1024" s="7"/>
      <c r="AF1024" s="7"/>
      <c r="AG1024" s="7"/>
    </row>
    <row r="1025" spans="1:33" ht="21" customHeight="1">
      <c r="A1025" s="25"/>
      <c r="B1025" s="7"/>
      <c r="C1025" s="7"/>
      <c r="D1025" s="26"/>
      <c r="E1025" s="26"/>
      <c r="F1025" s="26"/>
      <c r="G1025" s="26"/>
      <c r="H1025" s="26"/>
      <c r="I1025" s="7"/>
      <c r="J1025" s="7"/>
      <c r="K1025" s="7"/>
      <c r="L1025" s="7"/>
      <c r="M1025" s="7"/>
      <c r="N1025" s="7"/>
      <c r="O1025" s="7"/>
      <c r="P1025" s="7"/>
      <c r="Q1025" s="7"/>
      <c r="R1025" s="7"/>
      <c r="S1025" s="7"/>
      <c r="T1025" s="7"/>
      <c r="U1025" s="7"/>
      <c r="V1025" s="7"/>
      <c r="W1025" s="7"/>
      <c r="X1025" s="7"/>
      <c r="Y1025" s="7"/>
      <c r="Z1025" s="7"/>
      <c r="AA1025" s="7"/>
      <c r="AB1025" s="7"/>
      <c r="AC1025" s="7"/>
      <c r="AD1025" s="7"/>
      <c r="AE1025" s="7"/>
      <c r="AF1025" s="7"/>
      <c r="AG1025" s="7"/>
    </row>
    <row r="1026" spans="1:33" ht="21" customHeight="1">
      <c r="A1026" s="25"/>
      <c r="B1026" s="7"/>
      <c r="C1026" s="7"/>
      <c r="D1026" s="26"/>
      <c r="E1026" s="26"/>
      <c r="F1026" s="26"/>
      <c r="G1026" s="26"/>
      <c r="H1026" s="26"/>
      <c r="I1026" s="7"/>
      <c r="J1026" s="7"/>
      <c r="K1026" s="7"/>
      <c r="L1026" s="7"/>
      <c r="M1026" s="7"/>
      <c r="N1026" s="7"/>
      <c r="O1026" s="7"/>
      <c r="P1026" s="7"/>
      <c r="Q1026" s="7"/>
      <c r="R1026" s="7"/>
      <c r="S1026" s="7"/>
      <c r="T1026" s="7"/>
      <c r="U1026" s="7"/>
      <c r="V1026" s="7"/>
      <c r="W1026" s="7"/>
      <c r="X1026" s="7"/>
      <c r="Y1026" s="7"/>
      <c r="Z1026" s="7"/>
      <c r="AA1026" s="7"/>
      <c r="AB1026" s="7"/>
      <c r="AC1026" s="7"/>
      <c r="AD1026" s="7"/>
      <c r="AE1026" s="7"/>
      <c r="AF1026" s="7"/>
      <c r="AG1026" s="7"/>
    </row>
    <row r="1027" spans="1:33" ht="21" customHeight="1">
      <c r="A1027" s="25"/>
      <c r="B1027" s="7"/>
      <c r="C1027" s="7"/>
      <c r="D1027" s="26"/>
      <c r="E1027" s="26"/>
      <c r="F1027" s="26"/>
      <c r="G1027" s="26"/>
      <c r="H1027" s="26"/>
      <c r="I1027" s="7"/>
      <c r="J1027" s="7"/>
      <c r="K1027" s="7"/>
      <c r="L1027" s="7"/>
      <c r="M1027" s="7"/>
      <c r="N1027" s="7"/>
      <c r="O1027" s="7"/>
      <c r="P1027" s="7"/>
      <c r="Q1027" s="7"/>
      <c r="R1027" s="7"/>
      <c r="S1027" s="7"/>
      <c r="T1027" s="7"/>
      <c r="U1027" s="7"/>
      <c r="V1027" s="7"/>
      <c r="W1027" s="7"/>
      <c r="X1027" s="7"/>
      <c r="Y1027" s="7"/>
      <c r="Z1027" s="7"/>
      <c r="AA1027" s="7"/>
      <c r="AB1027" s="7"/>
      <c r="AC1027" s="7"/>
      <c r="AD1027" s="7"/>
      <c r="AE1027" s="7"/>
      <c r="AF1027" s="7"/>
      <c r="AG1027" s="7"/>
    </row>
    <row r="1028" spans="1:33" ht="21" customHeight="1">
      <c r="A1028" s="25"/>
      <c r="B1028" s="7"/>
      <c r="C1028" s="7"/>
      <c r="D1028" s="26"/>
      <c r="E1028" s="26"/>
      <c r="F1028" s="26"/>
      <c r="G1028" s="26"/>
      <c r="H1028" s="26"/>
      <c r="I1028" s="7"/>
      <c r="J1028" s="7"/>
      <c r="K1028" s="7"/>
      <c r="L1028" s="7"/>
      <c r="M1028" s="7"/>
      <c r="N1028" s="7"/>
      <c r="O1028" s="7"/>
      <c r="P1028" s="7"/>
      <c r="Q1028" s="7"/>
      <c r="R1028" s="7"/>
      <c r="S1028" s="7"/>
      <c r="T1028" s="7"/>
      <c r="U1028" s="7"/>
      <c r="V1028" s="7"/>
      <c r="W1028" s="7"/>
      <c r="X1028" s="7"/>
      <c r="Y1028" s="7"/>
      <c r="Z1028" s="7"/>
      <c r="AA1028" s="7"/>
      <c r="AB1028" s="7"/>
      <c r="AC1028" s="7"/>
      <c r="AD1028" s="7"/>
      <c r="AE1028" s="7"/>
      <c r="AF1028" s="7"/>
      <c r="AG1028" s="7"/>
    </row>
    <row r="1029" spans="1:33" ht="21" customHeight="1">
      <c r="A1029" s="25"/>
      <c r="B1029" s="7"/>
      <c r="C1029" s="7"/>
      <c r="D1029" s="26"/>
      <c r="E1029" s="26"/>
      <c r="F1029" s="26"/>
      <c r="G1029" s="26"/>
      <c r="H1029" s="26"/>
      <c r="I1029" s="7"/>
      <c r="J1029" s="7"/>
      <c r="K1029" s="7"/>
      <c r="L1029" s="7"/>
      <c r="M1029" s="7"/>
      <c r="N1029" s="7"/>
      <c r="O1029" s="7"/>
      <c r="P1029" s="7"/>
      <c r="Q1029" s="7"/>
      <c r="R1029" s="7"/>
      <c r="S1029" s="7"/>
      <c r="T1029" s="7"/>
      <c r="U1029" s="7"/>
      <c r="V1029" s="7"/>
      <c r="W1029" s="7"/>
      <c r="X1029" s="7"/>
      <c r="Y1029" s="7"/>
      <c r="Z1029" s="7"/>
      <c r="AA1029" s="7"/>
      <c r="AB1029" s="7"/>
      <c r="AC1029" s="7"/>
      <c r="AD1029" s="7"/>
      <c r="AE1029" s="7"/>
      <c r="AF1029" s="7"/>
      <c r="AG1029" s="7"/>
    </row>
    <row r="1030" spans="1:33" ht="21" customHeight="1">
      <c r="A1030" s="25"/>
      <c r="B1030" s="7"/>
      <c r="C1030" s="7"/>
      <c r="D1030" s="26"/>
      <c r="E1030" s="26"/>
      <c r="F1030" s="26"/>
      <c r="G1030" s="26"/>
      <c r="H1030" s="26"/>
      <c r="I1030" s="7"/>
      <c r="J1030" s="7"/>
      <c r="K1030" s="7"/>
      <c r="L1030" s="7"/>
      <c r="M1030" s="7"/>
      <c r="N1030" s="7"/>
      <c r="O1030" s="7"/>
      <c r="P1030" s="7"/>
      <c r="Q1030" s="7"/>
      <c r="R1030" s="7"/>
      <c r="S1030" s="7"/>
      <c r="T1030" s="7"/>
      <c r="U1030" s="7"/>
      <c r="V1030" s="7"/>
      <c r="W1030" s="7"/>
      <c r="X1030" s="7"/>
      <c r="Y1030" s="7"/>
      <c r="Z1030" s="7"/>
      <c r="AA1030" s="7"/>
      <c r="AB1030" s="7"/>
      <c r="AC1030" s="7"/>
      <c r="AD1030" s="7"/>
      <c r="AE1030" s="7"/>
      <c r="AF1030" s="7"/>
      <c r="AG1030" s="7"/>
    </row>
    <row r="1031" spans="1:33" ht="21" customHeight="1">
      <c r="A1031" s="25"/>
      <c r="B1031" s="7"/>
      <c r="C1031" s="7"/>
      <c r="D1031" s="26"/>
      <c r="E1031" s="26"/>
      <c r="F1031" s="26"/>
      <c r="G1031" s="26"/>
      <c r="H1031" s="26"/>
      <c r="I1031" s="7"/>
      <c r="J1031" s="7"/>
      <c r="K1031" s="7"/>
      <c r="L1031" s="7"/>
      <c r="M1031" s="7"/>
      <c r="N1031" s="7"/>
      <c r="O1031" s="7"/>
      <c r="P1031" s="7"/>
      <c r="Q1031" s="7"/>
      <c r="R1031" s="7"/>
      <c r="S1031" s="7"/>
      <c r="T1031" s="7"/>
      <c r="U1031" s="7"/>
      <c r="V1031" s="7"/>
      <c r="W1031" s="7"/>
      <c r="X1031" s="7"/>
      <c r="Y1031" s="7"/>
      <c r="Z1031" s="7"/>
      <c r="AA1031" s="7"/>
      <c r="AB1031" s="7"/>
      <c r="AC1031" s="7"/>
      <c r="AD1031" s="7"/>
      <c r="AE1031" s="7"/>
      <c r="AF1031" s="7"/>
      <c r="AG1031" s="7"/>
    </row>
    <row r="1032" spans="1:33" ht="21" customHeight="1">
      <c r="A1032" s="25"/>
      <c r="B1032" s="7"/>
      <c r="C1032" s="7"/>
      <c r="D1032" s="26"/>
      <c r="E1032" s="26"/>
      <c r="F1032" s="26"/>
      <c r="G1032" s="26"/>
      <c r="H1032" s="26"/>
      <c r="I1032" s="7"/>
      <c r="J1032" s="7"/>
      <c r="K1032" s="7"/>
      <c r="L1032" s="7"/>
      <c r="M1032" s="7"/>
      <c r="N1032" s="7"/>
      <c r="O1032" s="7"/>
      <c r="P1032" s="7"/>
      <c r="Q1032" s="7"/>
      <c r="R1032" s="7"/>
      <c r="S1032" s="7"/>
      <c r="T1032" s="7"/>
      <c r="U1032" s="7"/>
      <c r="V1032" s="7"/>
      <c r="W1032" s="7"/>
      <c r="X1032" s="7"/>
      <c r="Y1032" s="7"/>
      <c r="Z1032" s="7"/>
      <c r="AA1032" s="7"/>
      <c r="AB1032" s="7"/>
      <c r="AC1032" s="7"/>
      <c r="AD1032" s="7"/>
      <c r="AE1032" s="7"/>
      <c r="AF1032" s="7"/>
      <c r="AG1032" s="7"/>
    </row>
    <row r="1033" spans="1:33" ht="21" customHeight="1">
      <c r="A1033" s="25"/>
      <c r="B1033" s="7"/>
      <c r="C1033" s="7"/>
      <c r="D1033" s="26"/>
      <c r="E1033" s="26"/>
      <c r="F1033" s="26"/>
      <c r="G1033" s="26"/>
      <c r="H1033" s="26"/>
      <c r="I1033" s="7"/>
      <c r="J1033" s="7"/>
      <c r="K1033" s="7"/>
      <c r="L1033" s="7"/>
      <c r="M1033" s="7"/>
      <c r="N1033" s="7"/>
      <c r="O1033" s="7"/>
      <c r="P1033" s="7"/>
      <c r="Q1033" s="7"/>
      <c r="R1033" s="7"/>
      <c r="S1033" s="7"/>
      <c r="T1033" s="7"/>
      <c r="U1033" s="7"/>
      <c r="V1033" s="7"/>
      <c r="W1033" s="7"/>
      <c r="X1033" s="7"/>
      <c r="Y1033" s="7"/>
      <c r="Z1033" s="7"/>
      <c r="AA1033" s="7"/>
      <c r="AB1033" s="7"/>
      <c r="AC1033" s="7"/>
      <c r="AD1033" s="7"/>
      <c r="AE1033" s="7"/>
      <c r="AF1033" s="7"/>
      <c r="AG1033" s="7"/>
    </row>
    <row r="1034" spans="1:33" ht="21" customHeight="1">
      <c r="A1034" s="25"/>
      <c r="B1034" s="7"/>
      <c r="C1034" s="7"/>
      <c r="D1034" s="26"/>
      <c r="E1034" s="26"/>
      <c r="F1034" s="26"/>
      <c r="G1034" s="26"/>
      <c r="H1034" s="26"/>
      <c r="I1034" s="7"/>
      <c r="J1034" s="7"/>
      <c r="K1034" s="7"/>
      <c r="L1034" s="7"/>
      <c r="M1034" s="7"/>
      <c r="N1034" s="7"/>
      <c r="O1034" s="7"/>
      <c r="P1034" s="7"/>
      <c r="Q1034" s="7"/>
      <c r="R1034" s="7"/>
      <c r="S1034" s="7"/>
      <c r="T1034" s="7"/>
      <c r="U1034" s="7"/>
      <c r="V1034" s="7"/>
      <c r="W1034" s="7"/>
      <c r="X1034" s="7"/>
      <c r="Y1034" s="7"/>
      <c r="Z1034" s="7"/>
      <c r="AA1034" s="7"/>
      <c r="AB1034" s="7"/>
      <c r="AC1034" s="7"/>
      <c r="AD1034" s="7"/>
      <c r="AE1034" s="7"/>
      <c r="AF1034" s="7"/>
      <c r="AG1034" s="7"/>
    </row>
    <row r="1035" spans="1:33" ht="21" customHeight="1">
      <c r="A1035" s="25"/>
      <c r="B1035" s="7"/>
      <c r="C1035" s="7"/>
      <c r="D1035" s="26"/>
      <c r="E1035" s="26"/>
      <c r="F1035" s="26"/>
      <c r="G1035" s="26"/>
      <c r="H1035" s="26"/>
      <c r="I1035" s="7"/>
      <c r="J1035" s="7"/>
      <c r="K1035" s="7"/>
      <c r="L1035" s="7"/>
      <c r="M1035" s="7"/>
      <c r="N1035" s="7"/>
      <c r="O1035" s="7"/>
      <c r="P1035" s="7"/>
      <c r="Q1035" s="7"/>
      <c r="R1035" s="7"/>
      <c r="S1035" s="7"/>
      <c r="T1035" s="7"/>
      <c r="U1035" s="7"/>
      <c r="V1035" s="7"/>
      <c r="W1035" s="7"/>
      <c r="X1035" s="7"/>
      <c r="Y1035" s="7"/>
      <c r="Z1035" s="7"/>
      <c r="AA1035" s="7"/>
      <c r="AB1035" s="7"/>
      <c r="AC1035" s="7"/>
      <c r="AD1035" s="7"/>
      <c r="AE1035" s="7"/>
      <c r="AF1035" s="7"/>
      <c r="AG1035" s="7"/>
    </row>
    <row r="1036" spans="1:33" ht="21" customHeight="1">
      <c r="A1036" s="25"/>
      <c r="B1036" s="7"/>
      <c r="C1036" s="7"/>
      <c r="D1036" s="26"/>
      <c r="E1036" s="26"/>
      <c r="F1036" s="26"/>
      <c r="G1036" s="26"/>
      <c r="H1036" s="26"/>
      <c r="I1036" s="7"/>
      <c r="J1036" s="7"/>
      <c r="K1036" s="7"/>
      <c r="L1036" s="7"/>
      <c r="M1036" s="7"/>
      <c r="N1036" s="7"/>
      <c r="O1036" s="7"/>
      <c r="P1036" s="7"/>
      <c r="Q1036" s="7"/>
      <c r="R1036" s="7"/>
      <c r="S1036" s="7"/>
      <c r="T1036" s="7"/>
      <c r="U1036" s="7"/>
      <c r="V1036" s="7"/>
      <c r="W1036" s="7"/>
      <c r="X1036" s="7"/>
      <c r="Y1036" s="7"/>
      <c r="Z1036" s="7"/>
      <c r="AA1036" s="7"/>
      <c r="AB1036" s="7"/>
      <c r="AC1036" s="7"/>
      <c r="AD1036" s="7"/>
      <c r="AE1036" s="7"/>
      <c r="AF1036" s="7"/>
      <c r="AG1036" s="7"/>
    </row>
    <row r="1037" spans="1:33" ht="21" customHeight="1">
      <c r="A1037" s="25"/>
      <c r="B1037" s="7"/>
      <c r="C1037" s="7"/>
      <c r="D1037" s="26"/>
      <c r="E1037" s="26"/>
      <c r="F1037" s="26"/>
      <c r="G1037" s="26"/>
      <c r="H1037" s="26"/>
      <c r="I1037" s="7"/>
      <c r="J1037" s="7"/>
      <c r="K1037" s="7"/>
      <c r="L1037" s="7"/>
      <c r="M1037" s="7"/>
      <c r="N1037" s="7"/>
      <c r="O1037" s="7"/>
      <c r="P1037" s="7"/>
      <c r="Q1037" s="7"/>
      <c r="R1037" s="7"/>
      <c r="S1037" s="7"/>
      <c r="T1037" s="7"/>
      <c r="U1037" s="7"/>
      <c r="V1037" s="7"/>
      <c r="W1037" s="7"/>
      <c r="X1037" s="7"/>
      <c r="Y1037" s="7"/>
      <c r="Z1037" s="7"/>
      <c r="AA1037" s="7"/>
      <c r="AB1037" s="7"/>
      <c r="AC1037" s="7"/>
      <c r="AD1037" s="7"/>
      <c r="AE1037" s="7"/>
      <c r="AF1037" s="7"/>
      <c r="AG1037" s="7"/>
    </row>
    <row r="1038" spans="1:33" ht="21" customHeight="1">
      <c r="A1038" s="25"/>
      <c r="B1038" s="7"/>
      <c r="C1038" s="7"/>
      <c r="D1038" s="26"/>
      <c r="E1038" s="26"/>
      <c r="F1038" s="26"/>
      <c r="G1038" s="26"/>
      <c r="H1038" s="26"/>
      <c r="I1038" s="7"/>
      <c r="J1038" s="7"/>
      <c r="K1038" s="7"/>
      <c r="L1038" s="7"/>
      <c r="M1038" s="7"/>
      <c r="N1038" s="7"/>
      <c r="O1038" s="7"/>
      <c r="P1038" s="7"/>
      <c r="Q1038" s="7"/>
      <c r="R1038" s="7"/>
      <c r="S1038" s="7"/>
      <c r="T1038" s="7"/>
      <c r="U1038" s="7"/>
      <c r="V1038" s="7"/>
      <c r="W1038" s="7"/>
      <c r="X1038" s="7"/>
      <c r="Y1038" s="7"/>
      <c r="Z1038" s="7"/>
      <c r="AA1038" s="7"/>
      <c r="AB1038" s="7"/>
      <c r="AC1038" s="7"/>
      <c r="AD1038" s="7"/>
      <c r="AE1038" s="7"/>
      <c r="AF1038" s="7"/>
      <c r="AG1038" s="7"/>
    </row>
    <row r="1039" spans="1:33" ht="21" customHeight="1">
      <c r="A1039" s="25"/>
      <c r="B1039" s="7"/>
      <c r="C1039" s="7"/>
      <c r="D1039" s="26"/>
      <c r="E1039" s="26"/>
      <c r="F1039" s="26"/>
      <c r="G1039" s="26"/>
      <c r="H1039" s="26"/>
      <c r="I1039" s="7"/>
      <c r="J1039" s="7"/>
      <c r="K1039" s="7"/>
      <c r="L1039" s="7"/>
      <c r="M1039" s="7"/>
      <c r="N1039" s="7"/>
      <c r="O1039" s="7"/>
      <c r="P1039" s="7"/>
      <c r="Q1039" s="7"/>
      <c r="R1039" s="7"/>
      <c r="S1039" s="7"/>
      <c r="T1039" s="7"/>
      <c r="U1039" s="7"/>
      <c r="V1039" s="7"/>
      <c r="W1039" s="7"/>
      <c r="X1039" s="7"/>
      <c r="Y1039" s="7"/>
      <c r="Z1039" s="7"/>
      <c r="AA1039" s="7"/>
      <c r="AB1039" s="7"/>
      <c r="AC1039" s="7"/>
      <c r="AD1039" s="7"/>
      <c r="AE1039" s="7"/>
      <c r="AF1039" s="7"/>
      <c r="AG1039" s="7"/>
    </row>
    <row r="1040" spans="1:33" ht="21" customHeight="1">
      <c r="A1040" s="25"/>
      <c r="B1040" s="7"/>
      <c r="C1040" s="7"/>
      <c r="D1040" s="26"/>
      <c r="E1040" s="26"/>
      <c r="F1040" s="26"/>
      <c r="G1040" s="26"/>
      <c r="H1040" s="26"/>
      <c r="I1040" s="7"/>
      <c r="J1040" s="7"/>
      <c r="K1040" s="7"/>
      <c r="L1040" s="7"/>
      <c r="M1040" s="7"/>
      <c r="N1040" s="7"/>
      <c r="O1040" s="7"/>
      <c r="P1040" s="7"/>
      <c r="Q1040" s="7"/>
      <c r="R1040" s="7"/>
      <c r="S1040" s="7"/>
      <c r="T1040" s="7"/>
      <c r="U1040" s="7"/>
      <c r="V1040" s="7"/>
      <c r="W1040" s="7"/>
      <c r="X1040" s="7"/>
      <c r="Y1040" s="7"/>
      <c r="Z1040" s="7"/>
      <c r="AA1040" s="7"/>
      <c r="AB1040" s="7"/>
      <c r="AC1040" s="7"/>
      <c r="AD1040" s="7"/>
      <c r="AE1040" s="7"/>
      <c r="AF1040" s="7"/>
      <c r="AG1040" s="7"/>
    </row>
    <row r="1041" spans="1:33" ht="21" customHeight="1">
      <c r="A1041" s="25"/>
      <c r="B1041" s="7"/>
      <c r="C1041" s="7"/>
      <c r="D1041" s="26"/>
      <c r="E1041" s="26"/>
      <c r="F1041" s="26"/>
      <c r="G1041" s="26"/>
      <c r="H1041" s="26"/>
      <c r="I1041" s="7"/>
      <c r="J1041" s="7"/>
      <c r="K1041" s="7"/>
      <c r="L1041" s="7"/>
      <c r="M1041" s="7"/>
      <c r="N1041" s="7"/>
      <c r="O1041" s="7"/>
      <c r="P1041" s="7"/>
      <c r="Q1041" s="7"/>
      <c r="R1041" s="7"/>
      <c r="S1041" s="7"/>
      <c r="T1041" s="7"/>
      <c r="U1041" s="7"/>
      <c r="V1041" s="7"/>
      <c r="W1041" s="7"/>
      <c r="X1041" s="7"/>
      <c r="Y1041" s="7"/>
      <c r="Z1041" s="7"/>
      <c r="AA1041" s="7"/>
      <c r="AB1041" s="7"/>
      <c r="AC1041" s="7"/>
      <c r="AD1041" s="7"/>
      <c r="AE1041" s="7"/>
      <c r="AF1041" s="7"/>
      <c r="AG1041" s="7"/>
    </row>
    <row r="1042" spans="1:33" ht="21" customHeight="1">
      <c r="A1042" s="25"/>
      <c r="B1042" s="7"/>
      <c r="C1042" s="7"/>
      <c r="D1042" s="26"/>
      <c r="E1042" s="26"/>
      <c r="F1042" s="26"/>
      <c r="G1042" s="26"/>
      <c r="H1042" s="26"/>
      <c r="I1042" s="7"/>
      <c r="J1042" s="7"/>
      <c r="K1042" s="7"/>
      <c r="L1042" s="7"/>
      <c r="M1042" s="7"/>
      <c r="N1042" s="7"/>
      <c r="O1042" s="7"/>
      <c r="P1042" s="7"/>
      <c r="Q1042" s="7"/>
      <c r="R1042" s="7"/>
      <c r="S1042" s="7"/>
      <c r="T1042" s="7"/>
      <c r="U1042" s="7"/>
      <c r="V1042" s="7"/>
      <c r="W1042" s="7"/>
      <c r="X1042" s="7"/>
      <c r="Y1042" s="7"/>
      <c r="Z1042" s="7"/>
      <c r="AA1042" s="7"/>
      <c r="AB1042" s="7"/>
      <c r="AC1042" s="7"/>
      <c r="AD1042" s="7"/>
      <c r="AE1042" s="7"/>
      <c r="AF1042" s="7"/>
      <c r="AG1042" s="7"/>
    </row>
    <row r="1043" spans="1:33" ht="21" customHeight="1">
      <c r="A1043" s="25"/>
      <c r="B1043" s="7"/>
      <c r="C1043" s="7"/>
      <c r="D1043" s="26"/>
      <c r="E1043" s="26"/>
      <c r="F1043" s="26"/>
      <c r="G1043" s="26"/>
      <c r="H1043" s="26"/>
      <c r="I1043" s="7"/>
      <c r="J1043" s="7"/>
      <c r="K1043" s="7"/>
      <c r="L1043" s="7"/>
      <c r="M1043" s="7"/>
      <c r="N1043" s="7"/>
      <c r="O1043" s="7"/>
      <c r="P1043" s="7"/>
      <c r="Q1043" s="7"/>
      <c r="R1043" s="7"/>
      <c r="S1043" s="7"/>
      <c r="T1043" s="7"/>
      <c r="U1043" s="7"/>
      <c r="V1043" s="7"/>
      <c r="W1043" s="7"/>
      <c r="X1043" s="7"/>
      <c r="Y1043" s="7"/>
      <c r="Z1043" s="7"/>
      <c r="AA1043" s="7"/>
      <c r="AB1043" s="7"/>
      <c r="AC1043" s="7"/>
      <c r="AD1043" s="7"/>
      <c r="AE1043" s="7"/>
      <c r="AF1043" s="7"/>
      <c r="AG1043" s="7"/>
    </row>
    <row r="1044" spans="1:33" ht="21" customHeight="1">
      <c r="A1044" s="25"/>
      <c r="B1044" s="7"/>
      <c r="C1044" s="7"/>
      <c r="D1044" s="26"/>
      <c r="E1044" s="26"/>
      <c r="F1044" s="26"/>
      <c r="G1044" s="26"/>
      <c r="H1044" s="26"/>
      <c r="I1044" s="7"/>
      <c r="J1044" s="7"/>
      <c r="K1044" s="7"/>
      <c r="L1044" s="7"/>
      <c r="M1044" s="7"/>
      <c r="N1044" s="7"/>
      <c r="O1044" s="7"/>
      <c r="P1044" s="7"/>
      <c r="Q1044" s="7"/>
      <c r="R1044" s="7"/>
      <c r="S1044" s="7"/>
      <c r="T1044" s="7"/>
      <c r="U1044" s="7"/>
      <c r="V1044" s="7"/>
      <c r="W1044" s="7"/>
      <c r="X1044" s="7"/>
      <c r="Y1044" s="7"/>
      <c r="Z1044" s="7"/>
      <c r="AA1044" s="7"/>
      <c r="AB1044" s="7"/>
      <c r="AC1044" s="7"/>
      <c r="AD1044" s="7"/>
      <c r="AE1044" s="7"/>
      <c r="AF1044" s="7"/>
      <c r="AG1044" s="7"/>
    </row>
    <row r="1045" spans="1:33" ht="21" customHeight="1">
      <c r="A1045" s="25"/>
      <c r="B1045" s="7"/>
      <c r="C1045" s="7"/>
      <c r="D1045" s="26"/>
      <c r="E1045" s="26"/>
      <c r="F1045" s="26"/>
      <c r="G1045" s="26"/>
      <c r="H1045" s="26"/>
      <c r="I1045" s="7"/>
      <c r="J1045" s="7"/>
      <c r="K1045" s="7"/>
      <c r="L1045" s="7"/>
      <c r="M1045" s="7"/>
      <c r="N1045" s="7"/>
      <c r="O1045" s="7"/>
      <c r="P1045" s="7"/>
      <c r="Q1045" s="7"/>
      <c r="R1045" s="7"/>
      <c r="S1045" s="7"/>
      <c r="T1045" s="7"/>
      <c r="U1045" s="7"/>
      <c r="V1045" s="7"/>
      <c r="W1045" s="7"/>
      <c r="X1045" s="7"/>
      <c r="Y1045" s="7"/>
      <c r="Z1045" s="7"/>
      <c r="AA1045" s="7"/>
      <c r="AB1045" s="7"/>
      <c r="AC1045" s="7"/>
      <c r="AD1045" s="7"/>
      <c r="AE1045" s="7"/>
      <c r="AF1045" s="7"/>
      <c r="AG1045" s="7"/>
    </row>
    <row r="1046" spans="1:33" ht="21" customHeight="1">
      <c r="A1046" s="25"/>
      <c r="B1046" s="7"/>
      <c r="C1046" s="7"/>
      <c r="D1046" s="26"/>
      <c r="E1046" s="26"/>
      <c r="F1046" s="26"/>
      <c r="G1046" s="26"/>
      <c r="H1046" s="26"/>
      <c r="I1046" s="7"/>
      <c r="J1046" s="7"/>
      <c r="K1046" s="7"/>
      <c r="L1046" s="7"/>
      <c r="M1046" s="7"/>
      <c r="N1046" s="7"/>
      <c r="O1046" s="7"/>
      <c r="P1046" s="7"/>
      <c r="Q1046" s="7"/>
      <c r="R1046" s="7"/>
      <c r="S1046" s="7"/>
      <c r="T1046" s="7"/>
      <c r="U1046" s="7"/>
      <c r="V1046" s="7"/>
      <c r="W1046" s="7"/>
      <c r="X1046" s="7"/>
      <c r="Y1046" s="7"/>
      <c r="Z1046" s="7"/>
      <c r="AA1046" s="7"/>
      <c r="AB1046" s="7"/>
      <c r="AC1046" s="7"/>
      <c r="AD1046" s="7"/>
      <c r="AE1046" s="7"/>
      <c r="AF1046" s="7"/>
      <c r="AG1046" s="7"/>
    </row>
    <row r="1047" spans="1:33" ht="21" customHeight="1">
      <c r="A1047" s="25"/>
      <c r="B1047" s="7"/>
      <c r="C1047" s="7"/>
      <c r="D1047" s="26"/>
      <c r="E1047" s="26"/>
      <c r="F1047" s="26"/>
      <c r="G1047" s="26"/>
      <c r="H1047" s="26"/>
      <c r="I1047" s="7"/>
      <c r="J1047" s="7"/>
      <c r="K1047" s="7"/>
      <c r="L1047" s="7"/>
      <c r="M1047" s="7"/>
      <c r="N1047" s="7"/>
      <c r="O1047" s="7"/>
      <c r="P1047" s="7"/>
      <c r="Q1047" s="7"/>
      <c r="R1047" s="7"/>
      <c r="S1047" s="7"/>
      <c r="T1047" s="7"/>
      <c r="U1047" s="7"/>
      <c r="V1047" s="7"/>
      <c r="W1047" s="7"/>
      <c r="X1047" s="7"/>
      <c r="Y1047" s="7"/>
      <c r="Z1047" s="7"/>
      <c r="AA1047" s="7"/>
      <c r="AB1047" s="7"/>
      <c r="AC1047" s="7"/>
      <c r="AD1047" s="7"/>
      <c r="AE1047" s="7"/>
      <c r="AF1047" s="7"/>
      <c r="AG1047" s="7"/>
    </row>
    <row r="1048" spans="1:33" ht="21" customHeight="1">
      <c r="A1048" s="25"/>
      <c r="B1048" s="7"/>
      <c r="C1048" s="7"/>
      <c r="D1048" s="26"/>
      <c r="E1048" s="26"/>
      <c r="F1048" s="26"/>
      <c r="G1048" s="26"/>
      <c r="H1048" s="26"/>
      <c r="I1048" s="7"/>
      <c r="J1048" s="7"/>
      <c r="K1048" s="7"/>
      <c r="L1048" s="7"/>
      <c r="M1048" s="7"/>
      <c r="N1048" s="7"/>
      <c r="O1048" s="7"/>
      <c r="P1048" s="7"/>
      <c r="Q1048" s="7"/>
      <c r="R1048" s="7"/>
      <c r="S1048" s="7"/>
      <c r="T1048" s="7"/>
      <c r="U1048" s="7"/>
      <c r="V1048" s="7"/>
      <c r="W1048" s="7"/>
      <c r="X1048" s="7"/>
      <c r="Y1048" s="7"/>
      <c r="Z1048" s="7"/>
      <c r="AA1048" s="7"/>
      <c r="AB1048" s="7"/>
      <c r="AC1048" s="7"/>
      <c r="AD1048" s="7"/>
      <c r="AE1048" s="7"/>
      <c r="AF1048" s="7"/>
      <c r="AG1048" s="7"/>
    </row>
    <row r="1049" spans="1:33" ht="21" customHeight="1">
      <c r="A1049" s="25"/>
      <c r="B1049" s="7"/>
      <c r="C1049" s="7"/>
      <c r="D1049" s="26"/>
      <c r="E1049" s="26"/>
      <c r="F1049" s="26"/>
      <c r="G1049" s="26"/>
      <c r="H1049" s="26"/>
      <c r="I1049" s="7"/>
      <c r="J1049" s="7"/>
      <c r="K1049" s="7"/>
      <c r="L1049" s="7"/>
      <c r="M1049" s="7"/>
      <c r="N1049" s="7"/>
      <c r="O1049" s="7"/>
      <c r="P1049" s="7"/>
      <c r="Q1049" s="7"/>
      <c r="R1049" s="7"/>
      <c r="S1049" s="7"/>
      <c r="T1049" s="7"/>
      <c r="U1049" s="7"/>
      <c r="V1049" s="7"/>
      <c r="W1049" s="7"/>
      <c r="X1049" s="7"/>
      <c r="Y1049" s="7"/>
      <c r="Z1049" s="7"/>
      <c r="AA1049" s="7"/>
      <c r="AB1049" s="7"/>
      <c r="AC1049" s="7"/>
      <c r="AD1049" s="7"/>
      <c r="AE1049" s="7"/>
      <c r="AF1049" s="7"/>
      <c r="AG1049" s="7"/>
    </row>
    <row r="1050" spans="1:33" ht="21" customHeight="1">
      <c r="A1050" s="25"/>
      <c r="B1050" s="7"/>
      <c r="C1050" s="7"/>
      <c r="D1050" s="26"/>
      <c r="E1050" s="26"/>
      <c r="F1050" s="26"/>
      <c r="G1050" s="26"/>
      <c r="H1050" s="26"/>
      <c r="I1050" s="7"/>
      <c r="J1050" s="7"/>
      <c r="K1050" s="7"/>
      <c r="L1050" s="7"/>
      <c r="M1050" s="7"/>
      <c r="N1050" s="7"/>
      <c r="O1050" s="7"/>
      <c r="P1050" s="7"/>
      <c r="Q1050" s="7"/>
      <c r="R1050" s="7"/>
      <c r="S1050" s="7"/>
      <c r="T1050" s="7"/>
      <c r="U1050" s="7"/>
      <c r="V1050" s="7"/>
      <c r="W1050" s="7"/>
      <c r="X1050" s="7"/>
      <c r="Y1050" s="7"/>
      <c r="Z1050" s="7"/>
      <c r="AA1050" s="7"/>
      <c r="AB1050" s="7"/>
      <c r="AC1050" s="7"/>
      <c r="AD1050" s="7"/>
      <c r="AE1050" s="7"/>
      <c r="AF1050" s="7"/>
      <c r="AG1050" s="7"/>
    </row>
    <row r="1051" spans="1:33" ht="21" customHeight="1">
      <c r="A1051" s="25"/>
      <c r="B1051" s="7"/>
      <c r="C1051" s="7"/>
      <c r="D1051" s="26"/>
      <c r="E1051" s="26"/>
      <c r="F1051" s="26"/>
      <c r="G1051" s="26"/>
      <c r="H1051" s="26"/>
      <c r="I1051" s="7"/>
      <c r="J1051" s="7"/>
      <c r="K1051" s="7"/>
      <c r="L1051" s="7"/>
      <c r="M1051" s="7"/>
      <c r="N1051" s="7"/>
      <c r="O1051" s="7"/>
      <c r="P1051" s="7"/>
      <c r="Q1051" s="7"/>
      <c r="R1051" s="7"/>
      <c r="S1051" s="7"/>
      <c r="T1051" s="7"/>
      <c r="U1051" s="7"/>
      <c r="V1051" s="7"/>
      <c r="W1051" s="7"/>
      <c r="X1051" s="7"/>
      <c r="Y1051" s="7"/>
      <c r="Z1051" s="7"/>
      <c r="AA1051" s="7"/>
      <c r="AB1051" s="7"/>
      <c r="AC1051" s="7"/>
      <c r="AD1051" s="7"/>
      <c r="AE1051" s="7"/>
      <c r="AF1051" s="7"/>
      <c r="AG1051" s="7"/>
    </row>
    <row r="1052" spans="1:33" ht="21" customHeight="1">
      <c r="A1052" s="25"/>
      <c r="B1052" s="7"/>
      <c r="C1052" s="7"/>
      <c r="D1052" s="26"/>
      <c r="E1052" s="26"/>
      <c r="F1052" s="26"/>
      <c r="G1052" s="26"/>
      <c r="H1052" s="26"/>
      <c r="I1052" s="7"/>
      <c r="J1052" s="7"/>
      <c r="K1052" s="7"/>
      <c r="L1052" s="7"/>
      <c r="M1052" s="7"/>
      <c r="N1052" s="7"/>
      <c r="O1052" s="7"/>
      <c r="P1052" s="7"/>
      <c r="Q1052" s="7"/>
      <c r="R1052" s="7"/>
      <c r="S1052" s="7"/>
      <c r="T1052" s="7"/>
      <c r="U1052" s="7"/>
      <c r="V1052" s="7"/>
      <c r="W1052" s="7"/>
      <c r="X1052" s="7"/>
      <c r="Y1052" s="7"/>
      <c r="Z1052" s="7"/>
      <c r="AA1052" s="7"/>
      <c r="AB1052" s="7"/>
      <c r="AC1052" s="7"/>
      <c r="AD1052" s="7"/>
      <c r="AE1052" s="7"/>
      <c r="AF1052" s="7"/>
      <c r="AG1052" s="7"/>
    </row>
  </sheetData>
  <autoFilter ref="A6:AF181" xr:uid="{00000000-0001-0000-0000-00000000000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mergeCells count="36">
    <mergeCell ref="O2:AF2"/>
    <mergeCell ref="I6:AF6"/>
    <mergeCell ref="A4:C4"/>
    <mergeCell ref="A6:A7"/>
    <mergeCell ref="C6:C7"/>
    <mergeCell ref="E6:E7"/>
    <mergeCell ref="H6:H7"/>
    <mergeCell ref="B21:C21"/>
    <mergeCell ref="B26:C26"/>
    <mergeCell ref="B32:C32"/>
    <mergeCell ref="B34:C34"/>
    <mergeCell ref="I2:N2"/>
    <mergeCell ref="B8:C8"/>
    <mergeCell ref="D6:D7"/>
    <mergeCell ref="F6:F7"/>
    <mergeCell ref="G6:G7"/>
    <mergeCell ref="B18:C18"/>
    <mergeCell ref="B13:C13"/>
    <mergeCell ref="B43:C43"/>
    <mergeCell ref="B50:C50"/>
    <mergeCell ref="B59:C59"/>
    <mergeCell ref="B66:C66"/>
    <mergeCell ref="B39:C39"/>
    <mergeCell ref="B152:C152"/>
    <mergeCell ref="B158:C158"/>
    <mergeCell ref="B163:C163"/>
    <mergeCell ref="B171:C171"/>
    <mergeCell ref="B72:C72"/>
    <mergeCell ref="B79:C79"/>
    <mergeCell ref="B90:C90"/>
    <mergeCell ref="B96:C96"/>
    <mergeCell ref="B147:C147"/>
    <mergeCell ref="B115:C115"/>
    <mergeCell ref="B121:C121"/>
    <mergeCell ref="B129:C129"/>
    <mergeCell ref="B103:C103"/>
  </mergeCells>
  <conditionalFormatting sqref="H9:H12">
    <cfRule type="colorScale" priority="61">
      <colorScale>
        <cfvo type="min"/>
        <cfvo type="max"/>
        <color rgb="FFFFFFFF"/>
        <color rgb="FF57BB8A"/>
      </colorScale>
    </cfRule>
    <cfRule type="colorScale" priority="63">
      <colorScale>
        <cfvo type="min"/>
        <cfvo type="max"/>
        <color rgb="FF57BB8A"/>
        <color rgb="FFFFFFFF"/>
      </colorScale>
    </cfRule>
  </conditionalFormatting>
  <conditionalFormatting sqref="H14:H17">
    <cfRule type="colorScale" priority="57">
      <colorScale>
        <cfvo type="min"/>
        <cfvo type="max"/>
        <color rgb="FFFFFFFF"/>
        <color rgb="FF57BB8A"/>
      </colorScale>
    </cfRule>
    <cfRule type="colorScale" priority="58">
      <colorScale>
        <cfvo type="min"/>
        <cfvo type="max"/>
        <color rgb="FF57BB8A"/>
        <color rgb="FFFFFFFF"/>
      </colorScale>
    </cfRule>
  </conditionalFormatting>
  <conditionalFormatting sqref="H19:H20">
    <cfRule type="colorScale" priority="64">
      <colorScale>
        <cfvo type="min"/>
        <cfvo type="max"/>
        <color rgb="FFFFFFFF"/>
        <color rgb="FF57BB8A"/>
      </colorScale>
    </cfRule>
    <cfRule type="colorScale" priority="65">
      <colorScale>
        <cfvo type="min"/>
        <cfvo type="max"/>
        <color rgb="FF57BB8A"/>
        <color rgb="FFFFFFFF"/>
      </colorScale>
    </cfRule>
  </conditionalFormatting>
  <conditionalFormatting sqref="H22:H25">
    <cfRule type="colorScale" priority="53">
      <colorScale>
        <cfvo type="min"/>
        <cfvo type="max"/>
        <color rgb="FFFFFFFF"/>
        <color rgb="FF57BB8A"/>
      </colorScale>
    </cfRule>
    <cfRule type="colorScale" priority="54">
      <colorScale>
        <cfvo type="min"/>
        <cfvo type="max"/>
        <color rgb="FF57BB8A"/>
        <color rgb="FFFFFFFF"/>
      </colorScale>
    </cfRule>
  </conditionalFormatting>
  <conditionalFormatting sqref="H27:H31">
    <cfRule type="colorScale" priority="51">
      <colorScale>
        <cfvo type="min"/>
        <cfvo type="max"/>
        <color rgb="FFFFFFFF"/>
        <color rgb="FF57BB8A"/>
      </colorScale>
    </cfRule>
    <cfRule type="colorScale" priority="52">
      <colorScale>
        <cfvo type="min"/>
        <cfvo type="max"/>
        <color rgb="FF57BB8A"/>
        <color rgb="FFFFFFFF"/>
      </colorScale>
    </cfRule>
  </conditionalFormatting>
  <conditionalFormatting sqref="H33">
    <cfRule type="colorScale" priority="66">
      <colorScale>
        <cfvo type="min"/>
        <cfvo type="max"/>
        <color rgb="FFFFFFFF"/>
        <color rgb="FF57BB8A"/>
      </colorScale>
    </cfRule>
    <cfRule type="colorScale" priority="67">
      <colorScale>
        <cfvo type="min"/>
        <cfvo type="max"/>
        <color rgb="FF57BB8A"/>
        <color rgb="FFFFFFFF"/>
      </colorScale>
    </cfRule>
  </conditionalFormatting>
  <conditionalFormatting sqref="H35:H38">
    <cfRule type="colorScale" priority="47">
      <colorScale>
        <cfvo type="min"/>
        <cfvo type="max"/>
        <color rgb="FFFFFFFF"/>
        <color rgb="FF57BB8A"/>
      </colorScale>
    </cfRule>
    <cfRule type="colorScale" priority="48">
      <colorScale>
        <cfvo type="min"/>
        <cfvo type="max"/>
        <color rgb="FF57BB8A"/>
        <color rgb="FFFFFFFF"/>
      </colorScale>
    </cfRule>
  </conditionalFormatting>
  <conditionalFormatting sqref="H40:H42">
    <cfRule type="colorScale" priority="68">
      <colorScale>
        <cfvo type="min"/>
        <cfvo type="max"/>
        <color rgb="FFFFFFFF"/>
        <color rgb="FF57BB8A"/>
      </colorScale>
    </cfRule>
    <cfRule type="colorScale" priority="69">
      <colorScale>
        <cfvo type="min"/>
        <cfvo type="max"/>
        <color rgb="FF57BB8A"/>
        <color rgb="FFFFFFFF"/>
      </colorScale>
    </cfRule>
  </conditionalFormatting>
  <conditionalFormatting sqref="H44:H49">
    <cfRule type="colorScale" priority="43">
      <colorScale>
        <cfvo type="min"/>
        <cfvo type="max"/>
        <color rgb="FFFFFFFF"/>
        <color rgb="FF57BB8A"/>
      </colorScale>
    </cfRule>
    <cfRule type="colorScale" priority="44">
      <colorScale>
        <cfvo type="min"/>
        <cfvo type="max"/>
        <color rgb="FF57BB8A"/>
        <color rgb="FFFFFFFF"/>
      </colorScale>
    </cfRule>
  </conditionalFormatting>
  <conditionalFormatting sqref="H51:H54">
    <cfRule type="colorScale" priority="9">
      <colorScale>
        <cfvo type="min"/>
        <cfvo type="max"/>
        <color rgb="FFFFFFFF"/>
        <color rgb="FF57BB8A"/>
      </colorScale>
    </cfRule>
    <cfRule type="colorScale" priority="10">
      <colorScale>
        <cfvo type="min"/>
        <cfvo type="max"/>
        <color rgb="FF57BB8A"/>
        <color rgb="FFFFFFFF"/>
      </colorScale>
    </cfRule>
  </conditionalFormatting>
  <conditionalFormatting sqref="H55:H58">
    <cfRule type="colorScale" priority="41">
      <colorScale>
        <cfvo type="min"/>
        <cfvo type="max"/>
        <color rgb="FFFFFFFF"/>
        <color rgb="FF57BB8A"/>
      </colorScale>
    </cfRule>
    <cfRule type="colorScale" priority="42">
      <colorScale>
        <cfvo type="min"/>
        <cfvo type="max"/>
        <color rgb="FF57BB8A"/>
        <color rgb="FFFFFFFF"/>
      </colorScale>
    </cfRule>
  </conditionalFormatting>
  <conditionalFormatting sqref="H60:H65">
    <cfRule type="colorScale" priority="39">
      <colorScale>
        <cfvo type="min"/>
        <cfvo type="max"/>
        <color rgb="FFFFFFFF"/>
        <color rgb="FF57BB8A"/>
      </colorScale>
    </cfRule>
    <cfRule type="colorScale" priority="40">
      <colorScale>
        <cfvo type="min"/>
        <cfvo type="max"/>
        <color rgb="FF57BB8A"/>
        <color rgb="FFFFFFFF"/>
      </colorScale>
    </cfRule>
  </conditionalFormatting>
  <conditionalFormatting sqref="H67:H71">
    <cfRule type="colorScale" priority="37">
      <colorScale>
        <cfvo type="min"/>
        <cfvo type="max"/>
        <color rgb="FFFFFFFF"/>
        <color rgb="FF57BB8A"/>
      </colorScale>
    </cfRule>
    <cfRule type="colorScale" priority="38">
      <colorScale>
        <cfvo type="min"/>
        <cfvo type="max"/>
        <color rgb="FF57BB8A"/>
        <color rgb="FFFFFFFF"/>
      </colorScale>
    </cfRule>
  </conditionalFormatting>
  <conditionalFormatting sqref="H73:H78">
    <cfRule type="colorScale" priority="35">
      <colorScale>
        <cfvo type="min"/>
        <cfvo type="max"/>
        <color rgb="FFFFFFFF"/>
        <color rgb="FF57BB8A"/>
      </colorScale>
    </cfRule>
    <cfRule type="colorScale" priority="36">
      <colorScale>
        <cfvo type="min"/>
        <cfvo type="max"/>
        <color rgb="FF57BB8A"/>
        <color rgb="FFFFFFFF"/>
      </colorScale>
    </cfRule>
  </conditionalFormatting>
  <conditionalFormatting sqref="H80:H89">
    <cfRule type="colorScale" priority="33">
      <colorScale>
        <cfvo type="min"/>
        <cfvo type="max"/>
        <color rgb="FFFFFFFF"/>
        <color rgb="FF57BB8A"/>
      </colorScale>
    </cfRule>
    <cfRule type="colorScale" priority="34">
      <colorScale>
        <cfvo type="min"/>
        <cfvo type="max"/>
        <color rgb="FF57BB8A"/>
        <color rgb="FFFFFFFF"/>
      </colorScale>
    </cfRule>
  </conditionalFormatting>
  <conditionalFormatting sqref="H91:H95">
    <cfRule type="colorScale" priority="31">
      <colorScale>
        <cfvo type="min"/>
        <cfvo type="max"/>
        <color rgb="FFFFFFFF"/>
        <color rgb="FF57BB8A"/>
      </colorScale>
    </cfRule>
    <cfRule type="colorScale" priority="32">
      <colorScale>
        <cfvo type="min"/>
        <cfvo type="max"/>
        <color rgb="FF57BB8A"/>
        <color rgb="FFFFFFFF"/>
      </colorScale>
    </cfRule>
  </conditionalFormatting>
  <conditionalFormatting sqref="H97:H102">
    <cfRule type="colorScale" priority="70">
      <colorScale>
        <cfvo type="min"/>
        <cfvo type="max"/>
        <color rgb="FFFFFFFF"/>
        <color rgb="FF57BB8A"/>
      </colorScale>
    </cfRule>
    <cfRule type="colorScale" priority="71">
      <colorScale>
        <cfvo type="min"/>
        <cfvo type="max"/>
        <color rgb="FF57BB8A"/>
        <color rgb="FFFFFFFF"/>
      </colorScale>
    </cfRule>
  </conditionalFormatting>
  <conditionalFormatting sqref="H104:H114">
    <cfRule type="colorScale" priority="27">
      <colorScale>
        <cfvo type="min"/>
        <cfvo type="max"/>
        <color rgb="FFFFFFFF"/>
        <color rgb="FF57BB8A"/>
      </colorScale>
    </cfRule>
    <cfRule type="colorScale" priority="28">
      <colorScale>
        <cfvo type="min"/>
        <cfvo type="max"/>
        <color rgb="FF57BB8A"/>
        <color rgb="FFFFFFFF"/>
      </colorScale>
    </cfRule>
  </conditionalFormatting>
  <conditionalFormatting sqref="H116:H120">
    <cfRule type="colorScale" priority="25">
      <colorScale>
        <cfvo type="min"/>
        <cfvo type="max"/>
        <color rgb="FFFFFFFF"/>
        <color rgb="FF57BB8A"/>
      </colorScale>
    </cfRule>
    <cfRule type="colorScale" priority="26">
      <colorScale>
        <cfvo type="min"/>
        <cfvo type="max"/>
        <color rgb="FF57BB8A"/>
        <color rgb="FFFFFFFF"/>
      </colorScale>
    </cfRule>
  </conditionalFormatting>
  <conditionalFormatting sqref="H122:H128">
    <cfRule type="colorScale" priority="23">
      <colorScale>
        <cfvo type="min"/>
        <cfvo type="max"/>
        <color rgb="FFFFFFFF"/>
        <color rgb="FF57BB8A"/>
      </colorScale>
    </cfRule>
    <cfRule type="colorScale" priority="24">
      <colorScale>
        <cfvo type="min"/>
        <cfvo type="max"/>
        <color rgb="FF57BB8A"/>
        <color rgb="FFFFFFFF"/>
      </colorScale>
    </cfRule>
  </conditionalFormatting>
  <conditionalFormatting sqref="H130">
    <cfRule type="colorScale" priority="7">
      <colorScale>
        <cfvo type="min"/>
        <cfvo type="max"/>
        <color rgb="FFFFFFFF"/>
        <color rgb="FF57BB8A"/>
      </colorScale>
    </cfRule>
    <cfRule type="colorScale" priority="8">
      <colorScale>
        <cfvo type="min"/>
        <cfvo type="max"/>
        <color rgb="FF57BB8A"/>
        <color rgb="FFFFFFFF"/>
      </colorScale>
    </cfRule>
  </conditionalFormatting>
  <conditionalFormatting sqref="H131:H135 H137:H139 H141:H145">
    <cfRule type="colorScale" priority="72">
      <colorScale>
        <cfvo type="min"/>
        <cfvo type="max"/>
        <color rgb="FFFFFFFF"/>
        <color rgb="FF57BB8A"/>
      </colorScale>
    </cfRule>
    <cfRule type="colorScale" priority="75">
      <colorScale>
        <cfvo type="min"/>
        <cfvo type="max"/>
        <color rgb="FF57BB8A"/>
        <color rgb="FFFFFFFF"/>
      </colorScale>
    </cfRule>
  </conditionalFormatting>
  <conditionalFormatting sqref="H136">
    <cfRule type="colorScale" priority="5">
      <colorScale>
        <cfvo type="min"/>
        <cfvo type="max"/>
        <color rgb="FFFFFFFF"/>
        <color rgb="FF57BB8A"/>
      </colorScale>
    </cfRule>
    <cfRule type="colorScale" priority="6">
      <colorScale>
        <cfvo type="min"/>
        <cfvo type="max"/>
        <color rgb="FF57BB8A"/>
        <color rgb="FFFFFFFF"/>
      </colorScale>
    </cfRule>
  </conditionalFormatting>
  <conditionalFormatting sqref="H140">
    <cfRule type="colorScale" priority="3">
      <colorScale>
        <cfvo type="min"/>
        <cfvo type="max"/>
        <color rgb="FFFFFFFF"/>
        <color rgb="FF57BB8A"/>
      </colorScale>
    </cfRule>
    <cfRule type="colorScale" priority="4">
      <colorScale>
        <cfvo type="min"/>
        <cfvo type="max"/>
        <color rgb="FF57BB8A"/>
        <color rgb="FFFFFFFF"/>
      </colorScale>
    </cfRule>
  </conditionalFormatting>
  <conditionalFormatting sqref="H146">
    <cfRule type="colorScale" priority="1">
      <colorScale>
        <cfvo type="min"/>
        <cfvo type="max"/>
        <color rgb="FFFFFFFF"/>
        <color rgb="FF57BB8A"/>
      </colorScale>
    </cfRule>
    <cfRule type="colorScale" priority="2">
      <colorScale>
        <cfvo type="min"/>
        <cfvo type="max"/>
        <color rgb="FF57BB8A"/>
        <color rgb="FFFFFFFF"/>
      </colorScale>
    </cfRule>
  </conditionalFormatting>
  <conditionalFormatting sqref="H148:H151">
    <cfRule type="colorScale" priority="19">
      <colorScale>
        <cfvo type="min"/>
        <cfvo type="max"/>
        <color rgb="FFFFFFFF"/>
        <color rgb="FF57BB8A"/>
      </colorScale>
    </cfRule>
    <cfRule type="colorScale" priority="20">
      <colorScale>
        <cfvo type="min"/>
        <cfvo type="max"/>
        <color rgb="FF57BB8A"/>
        <color rgb="FFFFFFFF"/>
      </colorScale>
    </cfRule>
  </conditionalFormatting>
  <conditionalFormatting sqref="H153:H157">
    <cfRule type="colorScale" priority="17">
      <colorScale>
        <cfvo type="min"/>
        <cfvo type="max"/>
        <color rgb="FFFFFFFF"/>
        <color rgb="FF57BB8A"/>
      </colorScale>
    </cfRule>
    <cfRule type="colorScale" priority="18">
      <colorScale>
        <cfvo type="min"/>
        <cfvo type="max"/>
        <color rgb="FF57BB8A"/>
        <color rgb="FFFFFFFF"/>
      </colorScale>
    </cfRule>
  </conditionalFormatting>
  <conditionalFormatting sqref="H159:H162">
    <cfRule type="colorScale" priority="15">
      <colorScale>
        <cfvo type="min"/>
        <cfvo type="max"/>
        <color rgb="FFFFFFFF"/>
        <color rgb="FF57BB8A"/>
      </colorScale>
    </cfRule>
    <cfRule type="colorScale" priority="16">
      <colorScale>
        <cfvo type="min"/>
        <cfvo type="max"/>
        <color rgb="FF57BB8A"/>
        <color rgb="FFFFFFFF"/>
      </colorScale>
    </cfRule>
  </conditionalFormatting>
  <conditionalFormatting sqref="H164:H170">
    <cfRule type="colorScale" priority="13">
      <colorScale>
        <cfvo type="min"/>
        <cfvo type="max"/>
        <color rgb="FFFFFFFF"/>
        <color rgb="FF57BB8A"/>
      </colorScale>
    </cfRule>
    <cfRule type="colorScale" priority="14">
      <colorScale>
        <cfvo type="min"/>
        <cfvo type="max"/>
        <color rgb="FF57BB8A"/>
        <color rgb="FFFFFFFF"/>
      </colorScale>
    </cfRule>
  </conditionalFormatting>
  <conditionalFormatting sqref="H172:H181">
    <cfRule type="colorScale" priority="76">
      <colorScale>
        <cfvo type="min"/>
        <cfvo type="max"/>
        <color rgb="FFFFFFFF"/>
        <color rgb="FF57BB8A"/>
      </colorScale>
    </cfRule>
    <cfRule type="colorScale" priority="77">
      <colorScale>
        <cfvo type="min"/>
        <cfvo type="max"/>
        <color rgb="FF57BB8A"/>
        <color rgb="FFFFFFFF"/>
      </colorScale>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D21"/>
  <sheetViews>
    <sheetView workbookViewId="0"/>
  </sheetViews>
  <sheetFormatPr baseColWidth="10" defaultColWidth="12.5703125" defaultRowHeight="15.75" customHeight="1"/>
  <cols>
    <col min="4" max="4" width="64.140625" customWidth="1"/>
  </cols>
  <sheetData>
    <row r="1" spans="1:4" ht="15.75" customHeight="1">
      <c r="A1" s="374" t="s">
        <v>362</v>
      </c>
      <c r="B1" s="375"/>
      <c r="C1" s="375"/>
      <c r="D1" s="376"/>
    </row>
    <row r="2" spans="1:4" ht="13.5">
      <c r="A2" s="27" t="s">
        <v>330</v>
      </c>
      <c r="B2" s="27" t="s">
        <v>331</v>
      </c>
      <c r="C2" s="27" t="s">
        <v>332</v>
      </c>
      <c r="D2" s="27" t="s">
        <v>333</v>
      </c>
    </row>
    <row r="3" spans="1:4" ht="25.5">
      <c r="A3" s="28" t="s">
        <v>334</v>
      </c>
      <c r="B3" s="31"/>
      <c r="C3" s="29" t="s">
        <v>363</v>
      </c>
      <c r="D3" s="30" t="s">
        <v>364</v>
      </c>
    </row>
    <row r="4" spans="1:4" ht="38.25">
      <c r="A4" s="28" t="s">
        <v>334</v>
      </c>
      <c r="B4" s="31"/>
      <c r="C4" s="29" t="s">
        <v>363</v>
      </c>
      <c r="D4" s="30" t="s">
        <v>365</v>
      </c>
    </row>
    <row r="5" spans="1:4" ht="13.5">
      <c r="A5" s="28" t="s">
        <v>334</v>
      </c>
      <c r="B5" s="31"/>
      <c r="C5" s="29" t="s">
        <v>363</v>
      </c>
      <c r="D5" s="30" t="s">
        <v>366</v>
      </c>
    </row>
    <row r="6" spans="1:4" ht="25.5">
      <c r="A6" s="28" t="s">
        <v>334</v>
      </c>
      <c r="B6" s="28" t="s">
        <v>367</v>
      </c>
      <c r="C6" s="29" t="s">
        <v>363</v>
      </c>
      <c r="D6" s="30" t="s">
        <v>368</v>
      </c>
    </row>
    <row r="7" spans="1:4" ht="25.5">
      <c r="A7" s="28" t="s">
        <v>334</v>
      </c>
      <c r="B7" s="31"/>
      <c r="C7" s="29" t="s">
        <v>363</v>
      </c>
      <c r="D7" s="30" t="s">
        <v>369</v>
      </c>
    </row>
    <row r="8" spans="1:4" ht="25.5">
      <c r="A8" s="28" t="s">
        <v>334</v>
      </c>
      <c r="B8" s="31"/>
      <c r="C8" s="29" t="s">
        <v>363</v>
      </c>
      <c r="D8" s="30" t="s">
        <v>370</v>
      </c>
    </row>
    <row r="9" spans="1:4" ht="13.5">
      <c r="A9" s="28" t="s">
        <v>334</v>
      </c>
      <c r="B9" s="31"/>
      <c r="C9" s="29" t="s">
        <v>363</v>
      </c>
      <c r="D9" s="30" t="s">
        <v>371</v>
      </c>
    </row>
    <row r="10" spans="1:4" ht="25.5">
      <c r="A10" s="28" t="s">
        <v>334</v>
      </c>
      <c r="B10" s="31"/>
      <c r="C10" s="29" t="s">
        <v>336</v>
      </c>
      <c r="D10" s="30" t="s">
        <v>372</v>
      </c>
    </row>
    <row r="11" spans="1:4" ht="25.5">
      <c r="A11" s="28" t="s">
        <v>334</v>
      </c>
      <c r="B11" s="31"/>
      <c r="C11" s="29" t="s">
        <v>336</v>
      </c>
      <c r="D11" s="30" t="s">
        <v>373</v>
      </c>
    </row>
    <row r="12" spans="1:4" ht="38.25">
      <c r="A12" s="28" t="s">
        <v>334</v>
      </c>
      <c r="B12" s="28" t="s">
        <v>374</v>
      </c>
      <c r="C12" s="29" t="s">
        <v>349</v>
      </c>
      <c r="D12" s="30" t="s">
        <v>375</v>
      </c>
    </row>
    <row r="13" spans="1:4" ht="25.5">
      <c r="A13" s="28" t="s">
        <v>334</v>
      </c>
      <c r="B13" s="28" t="s">
        <v>376</v>
      </c>
      <c r="C13" s="29" t="s">
        <v>349</v>
      </c>
      <c r="D13" s="30" t="s">
        <v>377</v>
      </c>
    </row>
    <row r="14" spans="1:4" ht="25.5">
      <c r="A14" s="28" t="s">
        <v>334</v>
      </c>
      <c r="B14" s="28" t="s">
        <v>378</v>
      </c>
      <c r="C14" s="29" t="s">
        <v>363</v>
      </c>
      <c r="D14" s="30" t="s">
        <v>379</v>
      </c>
    </row>
    <row r="15" spans="1:4" ht="25.5">
      <c r="A15" s="28" t="s">
        <v>334</v>
      </c>
      <c r="B15" s="31"/>
      <c r="C15" s="29" t="s">
        <v>363</v>
      </c>
      <c r="D15" s="30" t="s">
        <v>380</v>
      </c>
    </row>
    <row r="16" spans="1:4" ht="63.75">
      <c r="A16" s="28" t="s">
        <v>334</v>
      </c>
      <c r="B16" s="31"/>
      <c r="C16" s="29" t="s">
        <v>336</v>
      </c>
      <c r="D16" s="30" t="s">
        <v>381</v>
      </c>
    </row>
    <row r="17" spans="1:4" ht="38.25">
      <c r="A17" s="28" t="s">
        <v>334</v>
      </c>
      <c r="B17" s="28" t="s">
        <v>382</v>
      </c>
      <c r="C17" s="29" t="s">
        <v>336</v>
      </c>
      <c r="D17" s="30" t="s">
        <v>383</v>
      </c>
    </row>
    <row r="18" spans="1:4" ht="25.5">
      <c r="A18" s="28" t="s">
        <v>334</v>
      </c>
      <c r="B18" s="31"/>
      <c r="C18" s="29" t="s">
        <v>349</v>
      </c>
      <c r="D18" s="30" t="s">
        <v>384</v>
      </c>
    </row>
    <row r="19" spans="1:4" ht="25.5">
      <c r="A19" s="28" t="s">
        <v>334</v>
      </c>
      <c r="B19" s="31"/>
      <c r="C19" s="29" t="s">
        <v>349</v>
      </c>
      <c r="D19" s="30" t="s">
        <v>385</v>
      </c>
    </row>
    <row r="20" spans="1:4" ht="38.25">
      <c r="A20" s="28" t="s">
        <v>334</v>
      </c>
      <c r="B20" s="31"/>
      <c r="C20" s="29" t="s">
        <v>349</v>
      </c>
      <c r="D20" s="30" t="s">
        <v>386</v>
      </c>
    </row>
    <row r="21" spans="1:4" ht="38.25">
      <c r="A21" s="28" t="s">
        <v>334</v>
      </c>
      <c r="B21" s="31"/>
      <c r="C21" s="29" t="s">
        <v>387</v>
      </c>
      <c r="D21" s="30" t="s">
        <v>388</v>
      </c>
    </row>
  </sheetData>
  <mergeCells count="1">
    <mergeCell ref="A1:D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12"/>
  <sheetViews>
    <sheetView workbookViewId="0"/>
  </sheetViews>
  <sheetFormatPr baseColWidth="10" defaultColWidth="12.5703125" defaultRowHeight="15.75" customHeight="1"/>
  <cols>
    <col min="4" max="4" width="53.7109375" customWidth="1"/>
  </cols>
  <sheetData>
    <row r="1" spans="1:4" ht="15.75" customHeight="1">
      <c r="A1" s="374" t="s">
        <v>389</v>
      </c>
      <c r="B1" s="375"/>
      <c r="C1" s="375"/>
      <c r="D1" s="376"/>
    </row>
    <row r="2" spans="1:4" ht="13.5">
      <c r="A2" s="27" t="s">
        <v>330</v>
      </c>
      <c r="B2" s="27" t="s">
        <v>331</v>
      </c>
      <c r="C2" s="27" t="s">
        <v>332</v>
      </c>
      <c r="D2" s="27" t="s">
        <v>333</v>
      </c>
    </row>
    <row r="3" spans="1:4" ht="25.5">
      <c r="A3" s="28" t="s">
        <v>334</v>
      </c>
      <c r="B3" s="28" t="s">
        <v>344</v>
      </c>
      <c r="C3" s="29" t="s">
        <v>336</v>
      </c>
      <c r="D3" s="30" t="s">
        <v>390</v>
      </c>
    </row>
    <row r="4" spans="1:4" ht="51">
      <c r="A4" s="28" t="s">
        <v>334</v>
      </c>
      <c r="B4" s="28" t="s">
        <v>344</v>
      </c>
      <c r="C4" s="29" t="s">
        <v>336</v>
      </c>
      <c r="D4" s="30" t="s">
        <v>391</v>
      </c>
    </row>
    <row r="5" spans="1:4" ht="51">
      <c r="A5" s="28" t="s">
        <v>334</v>
      </c>
      <c r="B5" s="28" t="s">
        <v>344</v>
      </c>
      <c r="C5" s="29" t="s">
        <v>336</v>
      </c>
      <c r="D5" s="30" t="s">
        <v>392</v>
      </c>
    </row>
    <row r="6" spans="1:4" ht="51">
      <c r="A6" s="28" t="s">
        <v>334</v>
      </c>
      <c r="B6" s="28" t="s">
        <v>344</v>
      </c>
      <c r="C6" s="29" t="s">
        <v>336</v>
      </c>
      <c r="D6" s="30" t="s">
        <v>393</v>
      </c>
    </row>
    <row r="7" spans="1:4" ht="38.25">
      <c r="A7" s="28" t="s">
        <v>334</v>
      </c>
      <c r="B7" s="28" t="s">
        <v>344</v>
      </c>
      <c r="C7" s="29" t="s">
        <v>336</v>
      </c>
      <c r="D7" s="30" t="s">
        <v>394</v>
      </c>
    </row>
    <row r="8" spans="1:4" ht="25.5">
      <c r="A8" s="28" t="s">
        <v>334</v>
      </c>
      <c r="B8" s="28" t="s">
        <v>344</v>
      </c>
      <c r="C8" s="29" t="s">
        <v>336</v>
      </c>
      <c r="D8" s="30" t="s">
        <v>395</v>
      </c>
    </row>
    <row r="9" spans="1:4" ht="25.5">
      <c r="A9" s="28" t="s">
        <v>334</v>
      </c>
      <c r="B9" s="28" t="s">
        <v>344</v>
      </c>
      <c r="C9" s="29" t="s">
        <v>336</v>
      </c>
      <c r="D9" s="30" t="s">
        <v>396</v>
      </c>
    </row>
    <row r="10" spans="1:4" ht="25.5">
      <c r="A10" s="28" t="s">
        <v>334</v>
      </c>
      <c r="B10" s="28" t="s">
        <v>344</v>
      </c>
      <c r="C10" s="29" t="s">
        <v>336</v>
      </c>
      <c r="D10" s="30" t="s">
        <v>397</v>
      </c>
    </row>
    <row r="11" spans="1:4" ht="25.5">
      <c r="A11" s="28" t="s">
        <v>334</v>
      </c>
      <c r="B11" s="28" t="s">
        <v>344</v>
      </c>
      <c r="C11" s="29" t="s">
        <v>336</v>
      </c>
      <c r="D11" s="30" t="s">
        <v>398</v>
      </c>
    </row>
    <row r="12" spans="1:4" ht="25.5">
      <c r="A12" s="28" t="s">
        <v>334</v>
      </c>
      <c r="B12" s="28" t="s">
        <v>344</v>
      </c>
      <c r="C12" s="29" t="s">
        <v>336</v>
      </c>
      <c r="D12" s="30" t="s">
        <v>399</v>
      </c>
    </row>
  </sheetData>
  <mergeCells count="1">
    <mergeCell ref="A1:D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7D5D8-A8DB-4539-AC1F-8885697CF8CE}">
  <dimension ref="C2:D6"/>
  <sheetViews>
    <sheetView workbookViewId="0">
      <selection activeCell="N4" sqref="N4"/>
    </sheetView>
  </sheetViews>
  <sheetFormatPr baseColWidth="10" defaultColWidth="9.140625" defaultRowHeight="12.75"/>
  <cols>
    <col min="3" max="3" width="30.85546875" bestFit="1" customWidth="1"/>
    <col min="4" max="4" width="31.28515625" customWidth="1"/>
  </cols>
  <sheetData>
    <row r="2" spans="3:4" ht="15">
      <c r="C2" s="304" t="s">
        <v>400</v>
      </c>
      <c r="D2" s="304" t="s">
        <v>401</v>
      </c>
    </row>
    <row r="3" spans="3:4" ht="178.5">
      <c r="C3" s="305" t="s">
        <v>402</v>
      </c>
      <c r="D3" s="306" t="s">
        <v>403</v>
      </c>
    </row>
    <row r="4" spans="3:4" ht="89.25">
      <c r="C4" s="307" t="s">
        <v>404</v>
      </c>
      <c r="D4" s="308" t="s">
        <v>405</v>
      </c>
    </row>
    <row r="5" spans="3:4" ht="89.25">
      <c r="C5" s="307" t="s">
        <v>406</v>
      </c>
      <c r="D5" s="306" t="s">
        <v>407</v>
      </c>
    </row>
    <row r="6" spans="3:4" ht="114.75">
      <c r="C6" s="307" t="s">
        <v>408</v>
      </c>
      <c r="D6" s="306" t="s">
        <v>409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0FCDD-7F3F-4967-8041-FC73F0B05CB9}">
  <dimension ref="A1:G130"/>
  <sheetViews>
    <sheetView topLeftCell="A93" workbookViewId="0">
      <selection activeCell="E37" sqref="E37"/>
    </sheetView>
  </sheetViews>
  <sheetFormatPr baseColWidth="10" defaultColWidth="14.42578125" defaultRowHeight="12.75"/>
  <cols>
    <col min="1" max="1" width="22.28515625" customWidth="1"/>
    <col min="2" max="2" width="77" customWidth="1"/>
    <col min="3" max="3" width="45.28515625" customWidth="1"/>
    <col min="4" max="4" width="12.28515625" customWidth="1"/>
    <col min="5" max="23" width="11.42578125" customWidth="1"/>
  </cols>
  <sheetData>
    <row r="1" spans="1:5">
      <c r="A1" s="386" t="s">
        <v>410</v>
      </c>
      <c r="B1" s="328"/>
      <c r="C1" s="328"/>
      <c r="D1" s="328"/>
      <c r="E1" s="328"/>
    </row>
    <row r="2" spans="1:5">
      <c r="A2" s="328"/>
      <c r="B2" s="328"/>
      <c r="C2" s="328"/>
      <c r="D2" s="328"/>
      <c r="E2" s="328"/>
    </row>
    <row r="3" spans="1:5">
      <c r="A3" s="328"/>
      <c r="B3" s="328"/>
      <c r="C3" s="328"/>
      <c r="D3" s="328"/>
      <c r="E3" s="328"/>
    </row>
    <row r="4" spans="1:5" ht="15" customHeight="1">
      <c r="A4" s="328"/>
      <c r="B4" s="328"/>
      <c r="C4" s="328"/>
      <c r="D4" s="328"/>
      <c r="E4" s="328"/>
    </row>
    <row r="5" spans="1:5" ht="23.25" customHeight="1">
      <c r="A5" s="387" t="s">
        <v>411</v>
      </c>
      <c r="B5" s="328"/>
      <c r="C5" s="328"/>
      <c r="D5" s="328"/>
      <c r="E5" s="130"/>
    </row>
    <row r="6" spans="1:5" ht="15.75" customHeight="1">
      <c r="A6" s="131"/>
      <c r="B6" s="131"/>
      <c r="C6" s="131"/>
      <c r="D6" s="131"/>
      <c r="E6" s="130"/>
    </row>
    <row r="7" spans="1:5" ht="15.75" customHeight="1">
      <c r="A7" s="130"/>
      <c r="B7" s="132" t="s">
        <v>402</v>
      </c>
      <c r="C7" s="133" t="s">
        <v>412</v>
      </c>
      <c r="D7" s="130"/>
      <c r="E7" s="130"/>
    </row>
    <row r="8" spans="1:5" ht="15.75" customHeight="1">
      <c r="A8" s="130"/>
      <c r="B8" s="379" t="s">
        <v>413</v>
      </c>
      <c r="C8" s="388"/>
      <c r="D8" s="130"/>
      <c r="E8" s="130"/>
    </row>
    <row r="9" spans="1:5" ht="92.25" customHeight="1">
      <c r="A9" s="130"/>
      <c r="B9" s="389" t="s">
        <v>414</v>
      </c>
      <c r="C9" s="390"/>
      <c r="D9" s="130"/>
      <c r="E9" s="130"/>
    </row>
    <row r="10" spans="1:5" ht="15.75" customHeight="1">
      <c r="A10" s="130"/>
      <c r="B10" s="134" t="s">
        <v>333</v>
      </c>
      <c r="C10" s="135"/>
      <c r="D10" s="130"/>
      <c r="E10" s="130"/>
    </row>
    <row r="11" spans="1:5" ht="15.75" customHeight="1">
      <c r="A11" s="130"/>
      <c r="B11" s="391" t="s">
        <v>415</v>
      </c>
      <c r="C11" s="382"/>
      <c r="D11" s="130"/>
      <c r="E11" s="130"/>
    </row>
    <row r="12" spans="1:5" ht="66.75" customHeight="1">
      <c r="A12" s="130"/>
      <c r="B12" s="381" t="s">
        <v>416</v>
      </c>
      <c r="C12" s="382"/>
      <c r="D12" s="130"/>
      <c r="E12" s="130"/>
    </row>
    <row r="13" spans="1:5" ht="15.75" customHeight="1">
      <c r="A13" s="130"/>
      <c r="B13" s="383" t="s">
        <v>417</v>
      </c>
      <c r="C13" s="382"/>
      <c r="D13" s="130"/>
      <c r="E13" s="130"/>
    </row>
    <row r="14" spans="1:5" ht="84" customHeight="1">
      <c r="A14" s="130"/>
      <c r="B14" s="381" t="s">
        <v>418</v>
      </c>
      <c r="C14" s="382"/>
      <c r="D14" s="130"/>
      <c r="E14" s="130"/>
    </row>
    <row r="15" spans="1:5" ht="15.75" customHeight="1">
      <c r="B15" s="384" t="s">
        <v>419</v>
      </c>
      <c r="C15" s="382"/>
    </row>
    <row r="16" spans="1:5" ht="197.25" customHeight="1">
      <c r="B16" s="381" t="s">
        <v>420</v>
      </c>
      <c r="C16" s="385"/>
    </row>
    <row r="17" spans="2:7" ht="15.75" customHeight="1">
      <c r="B17" s="136" t="s">
        <v>421</v>
      </c>
      <c r="C17" s="137" t="s">
        <v>401</v>
      </c>
    </row>
    <row r="18" spans="2:7" ht="192.75" customHeight="1">
      <c r="B18" s="206" t="s">
        <v>422</v>
      </c>
      <c r="C18" s="206" t="s">
        <v>423</v>
      </c>
    </row>
    <row r="19" spans="2:7" ht="15.75" customHeight="1">
      <c r="B19" s="294" t="s">
        <v>424</v>
      </c>
      <c r="C19" s="295">
        <f>SUM(C20:C22)</f>
        <v>5879549962.464859</v>
      </c>
    </row>
    <row r="20" spans="2:7" ht="15" customHeight="1">
      <c r="B20" s="210" t="s">
        <v>425</v>
      </c>
      <c r="C20" s="210">
        <f>B30+B44+B55+B68+B81+B96</f>
        <v>4169164045.1328998</v>
      </c>
    </row>
    <row r="21" spans="2:7" ht="15" customHeight="1">
      <c r="B21" s="210" t="s">
        <v>426</v>
      </c>
      <c r="C21" s="210">
        <f>B111</f>
        <v>67950617.349999994</v>
      </c>
    </row>
    <row r="22" spans="2:7" ht="15" customHeight="1">
      <c r="B22" s="210" t="s">
        <v>427</v>
      </c>
      <c r="C22" s="210">
        <f>B123</f>
        <v>1642435299.9819596</v>
      </c>
    </row>
    <row r="23" spans="2:7" ht="15" customHeight="1">
      <c r="B23" s="210"/>
      <c r="C23" s="210"/>
    </row>
    <row r="24" spans="2:7" ht="15.75">
      <c r="B24" s="377" t="s">
        <v>428</v>
      </c>
      <c r="C24" s="378"/>
    </row>
    <row r="25" spans="2:7" ht="15.75">
      <c r="B25" s="136" t="s">
        <v>429</v>
      </c>
      <c r="C25" s="137" t="s">
        <v>430</v>
      </c>
    </row>
    <row r="26" spans="2:7">
      <c r="B26" t="s">
        <v>33</v>
      </c>
      <c r="C26" s="206" t="s">
        <v>311</v>
      </c>
    </row>
    <row r="27" spans="2:7" ht="15.75">
      <c r="B27" s="136" t="s">
        <v>333</v>
      </c>
      <c r="C27" s="137" t="s">
        <v>431</v>
      </c>
    </row>
    <row r="28" spans="2:7" ht="69.75" customHeight="1" thickBot="1">
      <c r="B28" s="206" t="s">
        <v>432</v>
      </c>
      <c r="C28" s="206"/>
    </row>
    <row r="29" spans="2:7" ht="15.75">
      <c r="B29" s="166" t="s">
        <v>433</v>
      </c>
      <c r="C29" s="167" t="s">
        <v>434</v>
      </c>
      <c r="E29">
        <v>8</v>
      </c>
      <c r="F29">
        <v>12</v>
      </c>
      <c r="G29">
        <v>12</v>
      </c>
    </row>
    <row r="30" spans="2:7" ht="13.5" thickBot="1">
      <c r="B30" s="209">
        <f>((C31+C32+C33+C34+C35+C36+C37)*10%)+C31+C32+C33+C34+C35+C36+C37</f>
        <v>1237007770.3280001</v>
      </c>
      <c r="C30" s="254">
        <v>32</v>
      </c>
      <c r="D30">
        <f>B30/C30</f>
        <v>38656492.822750002</v>
      </c>
      <c r="E30">
        <f>D30*E29</f>
        <v>309251942.58200002</v>
      </c>
      <c r="F30">
        <f>D30*F29</f>
        <v>463877913.87300003</v>
      </c>
      <c r="G30">
        <f>D30*G29</f>
        <v>463877913.87300003</v>
      </c>
    </row>
    <row r="31" spans="2:7">
      <c r="B31" s="210" t="s">
        <v>435</v>
      </c>
      <c r="C31" s="208">
        <f>('Honorarios Base 2024'!D2*12)+('Honorarios Base 2024'!E2*12)+('Honorarios Base 2024'!F2*8)</f>
        <v>274255576.67199999</v>
      </c>
    </row>
    <row r="32" spans="2:7">
      <c r="B32" s="210" t="s">
        <v>436</v>
      </c>
      <c r="C32" s="208">
        <f>('Honorarios Base 2024'!D3*12)+('Honorarios Base 2024'!E3*12)+('Honorarios Base 2024'!F3*8)</f>
        <v>210262702.14399999</v>
      </c>
    </row>
    <row r="33" spans="2:4">
      <c r="B33" s="210" t="s">
        <v>437</v>
      </c>
      <c r="C33" s="208">
        <f>('Honorarios Base 2024'!D3*12)+('Honorarios Base 2024'!E3*12)+('Honorarios Base 2024'!F3*8)</f>
        <v>210262702.14399999</v>
      </c>
    </row>
    <row r="34" spans="2:4">
      <c r="B34" s="210" t="s">
        <v>438</v>
      </c>
      <c r="C34" s="208">
        <f>('Honorarios Base 2024'!D4*12)+('Honorarios Base 2024'!E4*12)+('Honorarios Base 2024'!F4*8)</f>
        <v>137127807.52000001</v>
      </c>
    </row>
    <row r="35" spans="2:4">
      <c r="B35" s="210" t="s">
        <v>439</v>
      </c>
      <c r="C35" s="208">
        <f>8331140*32</f>
        <v>266596480</v>
      </c>
    </row>
    <row r="36" spans="2:4">
      <c r="B36" s="210" t="s">
        <v>440</v>
      </c>
      <c r="C36" s="171">
        <f>'Honorarios Base 2024'!C7*4</f>
        <v>20000000</v>
      </c>
    </row>
    <row r="37" spans="2:4">
      <c r="B37" s="210" t="s">
        <v>441</v>
      </c>
      <c r="C37" s="208">
        <f>2015750*3</f>
        <v>6047250</v>
      </c>
    </row>
    <row r="38" spans="2:4" ht="9.75" customHeight="1">
      <c r="B38" s="377"/>
      <c r="C38" s="380"/>
      <c r="D38" s="141"/>
    </row>
    <row r="39" spans="2:4" ht="15.75">
      <c r="B39" s="136" t="s">
        <v>429</v>
      </c>
      <c r="C39" s="137" t="s">
        <v>430</v>
      </c>
    </row>
    <row r="40" spans="2:4" ht="15" customHeight="1">
      <c r="B40" s="140" t="s">
        <v>442</v>
      </c>
      <c r="C40" s="206"/>
    </row>
    <row r="41" spans="2:4" ht="15.75">
      <c r="B41" s="136" t="s">
        <v>333</v>
      </c>
      <c r="C41" s="137" t="s">
        <v>431</v>
      </c>
    </row>
    <row r="42" spans="2:4" ht="115.5" thickBot="1">
      <c r="B42" s="206" t="s">
        <v>443</v>
      </c>
      <c r="C42" s="206"/>
    </row>
    <row r="43" spans="2:4" ht="15.75">
      <c r="B43" s="166" t="s">
        <v>433</v>
      </c>
      <c r="C43" s="167" t="s">
        <v>434</v>
      </c>
    </row>
    <row r="44" spans="2:4" ht="28.5" customHeight="1" thickBot="1">
      <c r="B44" s="209">
        <f>((C45+C46+C47+C48)*10%)+C45+C46+C47+C48</f>
        <v>375841998.18000001</v>
      </c>
      <c r="C44" s="255">
        <v>16</v>
      </c>
    </row>
    <row r="45" spans="2:4" ht="16.5" customHeight="1">
      <c r="B45" s="190" t="s">
        <v>435</v>
      </c>
      <c r="C45" s="208">
        <f>('Honorarios Base 2024'!D2*12)+('Honorarios Base 2024'!E2*4)</f>
        <v>128950443.16000001</v>
      </c>
    </row>
    <row r="46" spans="2:4" ht="17.25" customHeight="1">
      <c r="B46" s="190" t="s">
        <v>444</v>
      </c>
      <c r="C46" s="208">
        <f>('Honorarios Base 2024'!D3*12)+('Honorarios Base 2024'!E3*4)</f>
        <v>98862050.319999993</v>
      </c>
    </row>
    <row r="47" spans="2:4" ht="18.75" customHeight="1">
      <c r="B47" s="190" t="s">
        <v>445</v>
      </c>
      <c r="C47" s="208">
        <f>('Honorarios Base 2024'!D3*12)+('Honorarios Base 2024'!E3*4)</f>
        <v>98862050.319999993</v>
      </c>
    </row>
    <row r="48" spans="2:4" ht="15.75" customHeight="1">
      <c r="B48" s="190" t="s">
        <v>440</v>
      </c>
      <c r="C48" s="208">
        <f>'Honorarios Base 2024'!C7*3</f>
        <v>15000000</v>
      </c>
    </row>
    <row r="49" spans="2:3" ht="15.75">
      <c r="B49" s="379"/>
      <c r="C49" s="380"/>
    </row>
    <row r="50" spans="2:3" ht="15.75">
      <c r="B50" s="136" t="s">
        <v>429</v>
      </c>
      <c r="C50" s="137" t="s">
        <v>430</v>
      </c>
    </row>
    <row r="51" spans="2:3" ht="27" customHeight="1">
      <c r="B51" s="139" t="s">
        <v>97</v>
      </c>
      <c r="C51" s="206"/>
    </row>
    <row r="52" spans="2:3" ht="15.75">
      <c r="B52" s="136" t="s">
        <v>333</v>
      </c>
      <c r="C52" s="137" t="s">
        <v>431</v>
      </c>
    </row>
    <row r="53" spans="2:3" ht="115.5" thickBot="1">
      <c r="B53" s="206" t="s">
        <v>446</v>
      </c>
      <c r="C53" s="206"/>
    </row>
    <row r="54" spans="2:3" ht="15.75">
      <c r="B54" s="166" t="s">
        <v>433</v>
      </c>
      <c r="C54" s="167" t="s">
        <v>434</v>
      </c>
    </row>
    <row r="55" spans="2:3" ht="13.5" thickBot="1">
      <c r="B55" s="209">
        <f>((C56+C57+C58+C59+C60+C61)*10%)+C56+C57+C58+C59+C60+C61</f>
        <v>328041069.39999998</v>
      </c>
      <c r="C55" s="255">
        <v>12</v>
      </c>
    </row>
    <row r="56" spans="2:3">
      <c r="B56" s="190" t="s">
        <v>447</v>
      </c>
      <c r="C56" s="208">
        <f>'Honorarios Base 2024'!C8*12</f>
        <v>24189000</v>
      </c>
    </row>
    <row r="57" spans="2:3">
      <c r="B57" s="190" t="s">
        <v>435</v>
      </c>
      <c r="C57" s="208">
        <f>'Honorarios Base 2024'!D10</f>
        <v>94353982.800000012</v>
      </c>
    </row>
    <row r="58" spans="2:3">
      <c r="B58" s="190" t="s">
        <v>448</v>
      </c>
      <c r="C58" s="208">
        <f>'Honorarios Base 2024'!D11</f>
        <v>72338085.599999994</v>
      </c>
    </row>
    <row r="59" spans="2:3">
      <c r="B59" s="190" t="s">
        <v>449</v>
      </c>
      <c r="C59" s="208">
        <f>'Honorarios Base 2024'!D11</f>
        <v>72338085.599999994</v>
      </c>
    </row>
    <row r="60" spans="2:3">
      <c r="B60" s="190" t="s">
        <v>440</v>
      </c>
      <c r="C60" s="208">
        <f>'Honorarios Base 2024'!C7*3</f>
        <v>15000000</v>
      </c>
    </row>
    <row r="61" spans="2:3">
      <c r="B61" s="190" t="s">
        <v>450</v>
      </c>
      <c r="C61" s="208">
        <v>20000000</v>
      </c>
    </row>
    <row r="62" spans="2:3" ht="15" customHeight="1">
      <c r="B62" s="377"/>
      <c r="C62" s="377"/>
    </row>
    <row r="63" spans="2:3" ht="15.75">
      <c r="B63" s="136" t="s">
        <v>429</v>
      </c>
      <c r="C63" s="137" t="s">
        <v>430</v>
      </c>
    </row>
    <row r="64" spans="2:3" ht="15">
      <c r="B64" s="139" t="s">
        <v>104</v>
      </c>
      <c r="C64" s="206"/>
    </row>
    <row r="65" spans="2:3" ht="15.75">
      <c r="B65" s="136" t="s">
        <v>333</v>
      </c>
      <c r="C65" s="137" t="s">
        <v>431</v>
      </c>
    </row>
    <row r="66" spans="2:3" ht="90" thickBot="1">
      <c r="B66" s="206" t="s">
        <v>451</v>
      </c>
      <c r="C66" s="206"/>
    </row>
    <row r="67" spans="2:3" ht="15.75">
      <c r="B67" s="166" t="s">
        <v>433</v>
      </c>
      <c r="C67" s="167" t="s">
        <v>434</v>
      </c>
    </row>
    <row r="68" spans="2:3" ht="13.5" thickBot="1">
      <c r="B68" s="209">
        <f>((C69+C70+C71+C72+C73+C74)*10%)+C69+C70+C71+C72+C73+C74</f>
        <v>722814538.48999989</v>
      </c>
      <c r="C68" s="256">
        <v>20</v>
      </c>
    </row>
    <row r="69" spans="2:3">
      <c r="B69" s="190" t="s">
        <v>452</v>
      </c>
      <c r="C69" s="208">
        <f>2015750*C68</f>
        <v>40315000</v>
      </c>
    </row>
    <row r="70" spans="2:3">
      <c r="B70" s="190" t="s">
        <v>435</v>
      </c>
      <c r="C70" s="208">
        <f>('Honorarios Base 2024'!D2*12)+('Honorarios Base 2024'!E2*10)</f>
        <v>180845133.70000002</v>
      </c>
    </row>
    <row r="71" spans="2:3">
      <c r="B71" s="190" t="s">
        <v>453</v>
      </c>
      <c r="C71" s="208">
        <f>('Honorarios Base 2024'!D3*12)+('Honorarios Base 2024'!E3*10)</f>
        <v>138647997.39999998</v>
      </c>
    </row>
    <row r="72" spans="2:3">
      <c r="B72" s="190" t="s">
        <v>454</v>
      </c>
      <c r="C72" s="208">
        <f>('Honorarios Base 2024'!D3*12)+('Honorarios Base 2024'!E3*10)</f>
        <v>138647997.39999998</v>
      </c>
    </row>
    <row r="73" spans="2:3">
      <c r="B73" s="190" t="s">
        <v>444</v>
      </c>
      <c r="C73" s="208">
        <f>('Honorarios Base 2024'!D3*12)+('Honorarios Base 2024'!E3*10)</f>
        <v>138647997.39999998</v>
      </c>
    </row>
    <row r="74" spans="2:3">
      <c r="B74" s="190" t="s">
        <v>440</v>
      </c>
      <c r="C74" s="208">
        <f>'Honorarios Base 2024'!C7*4</f>
        <v>20000000</v>
      </c>
    </row>
    <row r="75" spans="2:3" ht="15.75">
      <c r="B75" s="379"/>
      <c r="C75" s="379"/>
    </row>
    <row r="76" spans="2:3" ht="15.75">
      <c r="B76" s="136" t="s">
        <v>429</v>
      </c>
      <c r="C76" s="137" t="s">
        <v>430</v>
      </c>
    </row>
    <row r="77" spans="2:3" ht="15">
      <c r="B77" s="139" t="s">
        <v>455</v>
      </c>
      <c r="C77" s="206"/>
    </row>
    <row r="78" spans="2:3" ht="15.75">
      <c r="B78" s="136" t="s">
        <v>333</v>
      </c>
      <c r="C78" s="137" t="s">
        <v>431</v>
      </c>
    </row>
    <row r="79" spans="2:3" ht="90" thickBot="1">
      <c r="B79" s="206" t="s">
        <v>456</v>
      </c>
      <c r="C79" s="206"/>
    </row>
    <row r="80" spans="2:3" ht="15.75">
      <c r="B80" s="166" t="s">
        <v>433</v>
      </c>
      <c r="C80" s="167" t="s">
        <v>434</v>
      </c>
    </row>
    <row r="81" spans="2:3" ht="13.5" thickBot="1">
      <c r="B81" s="209">
        <f>((C82+C83+C84+C85+C86+C87+C88+C89)*10%)+C82+C83+C84+C85+C86+C87+C88+C89</f>
        <v>512090253.53200001</v>
      </c>
      <c r="C81" s="256">
        <v>16</v>
      </c>
    </row>
    <row r="82" spans="2:3" hidden="1">
      <c r="B82" s="190"/>
      <c r="C82" s="208"/>
    </row>
    <row r="83" spans="2:3" hidden="1">
      <c r="B83" s="190"/>
      <c r="C83" s="208"/>
    </row>
    <row r="84" spans="2:3">
      <c r="B84" s="190" t="s">
        <v>457</v>
      </c>
      <c r="C84" s="208">
        <v>20000000</v>
      </c>
    </row>
    <row r="85" spans="2:3">
      <c r="B85" s="190" t="s">
        <v>458</v>
      </c>
      <c r="C85" s="208">
        <f>('Honorarios Base 2024'!D2*12)+('Honorarios Base 2024'!E2*4)</f>
        <v>128950443.16000001</v>
      </c>
    </row>
    <row r="86" spans="2:3">
      <c r="B86" s="190" t="s">
        <v>459</v>
      </c>
      <c r="C86" s="208">
        <f>('Honorarios Base 2024'!D3*12)+('Honorarios Base 2024'!E3*4)</f>
        <v>98862050.319999993</v>
      </c>
    </row>
    <row r="87" spans="2:3">
      <c r="B87" s="190" t="s">
        <v>460</v>
      </c>
      <c r="C87" s="208">
        <f>('Honorarios Base 2024'!D3*12)+('Honorarios Base 2024'!E3*4)</f>
        <v>98862050.319999993</v>
      </c>
    </row>
    <row r="88" spans="2:3">
      <c r="B88" s="190" t="s">
        <v>461</v>
      </c>
      <c r="C88" s="208">
        <f>('Honorarios Base 2024'!D3*12)+('Honorarios Base 2024'!E3*4)</f>
        <v>98862050.319999993</v>
      </c>
    </row>
    <row r="89" spans="2:3">
      <c r="B89" s="190" t="s">
        <v>462</v>
      </c>
      <c r="C89" s="208">
        <f>'Honorarios Base 2024'!C7*4</f>
        <v>20000000</v>
      </c>
    </row>
    <row r="90" spans="2:3" ht="15.75">
      <c r="B90" s="379"/>
      <c r="C90" s="380"/>
    </row>
    <row r="91" spans="2:3" ht="15.75">
      <c r="B91" s="136" t="s">
        <v>429</v>
      </c>
      <c r="C91" s="137" t="s">
        <v>430</v>
      </c>
    </row>
    <row r="92" spans="2:3" ht="15">
      <c r="B92" s="139" t="s">
        <v>463</v>
      </c>
      <c r="C92" s="206"/>
    </row>
    <row r="93" spans="2:3" ht="15.75">
      <c r="B93" s="136" t="s">
        <v>333</v>
      </c>
      <c r="C93" s="137" t="s">
        <v>431</v>
      </c>
    </row>
    <row r="94" spans="2:3" ht="26.25" thickBot="1">
      <c r="B94" s="206" t="s">
        <v>464</v>
      </c>
      <c r="C94" s="206"/>
    </row>
    <row r="95" spans="2:3" ht="15.75">
      <c r="B95" s="166" t="s">
        <v>433</v>
      </c>
      <c r="C95" s="167" t="s">
        <v>434</v>
      </c>
    </row>
    <row r="96" spans="2:3" ht="13.5" thickBot="1">
      <c r="B96" s="209">
        <f>((C97+C98+C99+C100+C101+C102+C103+C104)*10%)+C97+C98+C99+C100+C101+C102+C103+C104</f>
        <v>993368415.20289993</v>
      </c>
      <c r="C96" s="256">
        <v>27</v>
      </c>
    </row>
    <row r="97" spans="2:3">
      <c r="B97" s="189"/>
      <c r="C97" s="208"/>
    </row>
    <row r="98" spans="2:3">
      <c r="B98" s="190" t="s">
        <v>465</v>
      </c>
      <c r="C98" s="208">
        <v>65000000</v>
      </c>
    </row>
    <row r="99" spans="2:3">
      <c r="B99" s="190" t="s">
        <v>466</v>
      </c>
      <c r="C99" s="208">
        <v>70000000</v>
      </c>
    </row>
    <row r="100" spans="2:3">
      <c r="B100" s="190" t="s">
        <v>458</v>
      </c>
      <c r="C100" s="208">
        <f>('Honorarios Base 2024'!D2*12)+('Honorarios Base 2024'!E2*12)+('Honorarios Base 2024'!F2*3)</f>
        <v>226685443.67699999</v>
      </c>
    </row>
    <row r="101" spans="2:3">
      <c r="B101" s="190" t="s">
        <v>467</v>
      </c>
      <c r="C101" s="208">
        <f>('Honorarios Base 2024'!D3*12)+('Honorarios Base 2024'!E3*12)+('Honorarios Base 2024'!F3*3)</f>
        <v>173792250.65399998</v>
      </c>
    </row>
    <row r="102" spans="2:3">
      <c r="B102" s="190" t="s">
        <v>468</v>
      </c>
      <c r="C102" s="208">
        <f>('Honorarios Base 2024'!D3*12)+('Honorarios Base 2024'!E3*12)+('Honorarios Base 2024'!F3*3)</f>
        <v>173792250.65399998</v>
      </c>
    </row>
    <row r="103" spans="2:3">
      <c r="B103" s="190" t="s">
        <v>469</v>
      </c>
      <c r="C103" s="208">
        <f>('Honorarios Base 2024'!D3*12)+('Honorarios Base 2024'!E3*12)+('Honorarios Base 2024'!F3*3)</f>
        <v>173792250.65399998</v>
      </c>
    </row>
    <row r="104" spans="2:3">
      <c r="B104" s="190" t="s">
        <v>462</v>
      </c>
      <c r="C104" s="208">
        <f>'Honorarios Base 2024'!C7*4</f>
        <v>20000000</v>
      </c>
    </row>
    <row r="105" spans="2:3" ht="15.75">
      <c r="B105" s="377" t="s">
        <v>426</v>
      </c>
      <c r="C105" s="378"/>
    </row>
    <row r="106" spans="2:3" ht="15.75">
      <c r="B106" s="136" t="s">
        <v>429</v>
      </c>
      <c r="C106" s="137" t="s">
        <v>430</v>
      </c>
    </row>
    <row r="107" spans="2:3" ht="12.75" customHeight="1">
      <c r="B107" t="s">
        <v>251</v>
      </c>
      <c r="C107" s="207" t="s">
        <v>470</v>
      </c>
    </row>
    <row r="108" spans="2:3" ht="15.75">
      <c r="B108" s="136" t="s">
        <v>333</v>
      </c>
      <c r="C108" s="137" t="s">
        <v>431</v>
      </c>
    </row>
    <row r="109" spans="2:3" ht="77.25" thickBot="1">
      <c r="B109" s="206" t="s">
        <v>471</v>
      </c>
      <c r="C109" s="206"/>
    </row>
    <row r="110" spans="2:3" ht="15.75">
      <c r="B110" s="166" t="s">
        <v>433</v>
      </c>
      <c r="C110" s="167" t="s">
        <v>434</v>
      </c>
    </row>
    <row r="111" spans="2:3" ht="13.5" thickBot="1">
      <c r="B111" s="209">
        <f>((C112+C113+C114+C115)*10%)+C112+C113+C114+C115</f>
        <v>67950617.349999994</v>
      </c>
      <c r="C111" s="256">
        <v>3</v>
      </c>
    </row>
    <row r="112" spans="2:3">
      <c r="B112" s="189" t="s">
        <v>435</v>
      </c>
      <c r="C112" s="208">
        <f>('Honorarios Base 2024'!D2*'Gobernanza de Datos'!C111)</f>
        <v>23588495.700000003</v>
      </c>
    </row>
    <row r="113" spans="1:3">
      <c r="B113" s="190" t="s">
        <v>472</v>
      </c>
      <c r="C113" s="208">
        <f>'Honorarios Base 2024'!D3*'Gobernanza de Datos'!C111</f>
        <v>18084521.399999999</v>
      </c>
    </row>
    <row r="114" spans="1:3">
      <c r="B114" s="190" t="s">
        <v>473</v>
      </c>
      <c r="C114" s="208">
        <f>'Honorarios Base 2024'!D3*'Gobernanza de Datos'!C111</f>
        <v>18084521.399999999</v>
      </c>
    </row>
    <row r="115" spans="1:3">
      <c r="B115" s="190" t="s">
        <v>441</v>
      </c>
      <c r="C115" s="208">
        <f>'Honorarios Base 2024'!C8</f>
        <v>2015750</v>
      </c>
    </row>
    <row r="116" spans="1:3">
      <c r="B116" s="190" t="s">
        <v>462</v>
      </c>
      <c r="C116" s="208">
        <f>'Honorarios Base 2024'!C7*3</f>
        <v>15000000</v>
      </c>
    </row>
    <row r="117" spans="1:3" ht="15.75">
      <c r="A117" s="128" t="s">
        <v>474</v>
      </c>
      <c r="B117" s="377" t="s">
        <v>427</v>
      </c>
      <c r="C117" s="378"/>
    </row>
    <row r="118" spans="1:3" ht="15.75">
      <c r="B118" s="136" t="s">
        <v>429</v>
      </c>
      <c r="C118" s="137" t="s">
        <v>430</v>
      </c>
    </row>
    <row r="119" spans="1:3" ht="14.25">
      <c r="B119" t="s">
        <v>200</v>
      </c>
      <c r="C119" s="207" t="s">
        <v>470</v>
      </c>
    </row>
    <row r="120" spans="1:3" ht="15.75">
      <c r="A120" s="128" t="s">
        <v>475</v>
      </c>
      <c r="B120" s="136" t="s">
        <v>333</v>
      </c>
      <c r="C120" s="137" t="s">
        <v>431</v>
      </c>
    </row>
    <row r="121" spans="1:3" ht="77.25" thickBot="1">
      <c r="B121" s="215" t="s">
        <v>476</v>
      </c>
      <c r="C121" s="215"/>
    </row>
    <row r="122" spans="1:3" ht="15.75">
      <c r="B122" s="166" t="s">
        <v>433</v>
      </c>
      <c r="C122" s="167" t="s">
        <v>434</v>
      </c>
    </row>
    <row r="123" spans="1:3">
      <c r="B123" s="250">
        <f>((C124+C125+C126+C127+C128+C129+C130)*10%)+C124+C125+C126+C127+C128+C129+C130</f>
        <v>1642435299.9819596</v>
      </c>
      <c r="C123" s="257">
        <v>48</v>
      </c>
    </row>
    <row r="124" spans="1:3">
      <c r="B124" s="252" t="s">
        <v>477</v>
      </c>
      <c r="C124" s="251">
        <f>('Honorarios Base 2024'!D2*12)+('Honorarios Base 2024'!E2*12)+('Honorarios Base 2024'!F2*12)+('Honorarios Base 2024'!G2*12)</f>
        <v>437896834.17479992</v>
      </c>
    </row>
    <row r="125" spans="1:3">
      <c r="B125" s="252" t="s">
        <v>478</v>
      </c>
      <c r="C125" s="251">
        <f>('Honorarios Base 2024'!D3*12)+('Honorarios Base 2024'!E3*12)+('Honorarios Base 2024'!F3*12)+('Honorarios Base 2024'!G3*12)</f>
        <v>335721055.26959997</v>
      </c>
    </row>
    <row r="126" spans="1:3">
      <c r="B126" s="252" t="s">
        <v>479</v>
      </c>
      <c r="C126" s="251">
        <f>('Honorarios Base 2024'!D3*12)+('Honorarios Base 2024'!E3*12)+('Honorarios Base 2024'!F3*12)+('Honorarios Base 2024'!G3*12)</f>
        <v>335721055.26959997</v>
      </c>
    </row>
    <row r="127" spans="1:3">
      <c r="B127" s="252" t="s">
        <v>480</v>
      </c>
      <c r="C127" s="251">
        <f>('Honorarios Base 2024'!D3*12)+('Honorarios Base 2024'!E3*12)+('Honorarios Base 2024'!F3*12)+('Honorarios Base 2024'!G3*12)</f>
        <v>335721055.26959997</v>
      </c>
    </row>
    <row r="128" spans="1:3">
      <c r="B128" s="252" t="s">
        <v>481</v>
      </c>
      <c r="C128" s="251">
        <v>20000000</v>
      </c>
    </row>
    <row r="129" spans="2:3">
      <c r="B129" s="252" t="s">
        <v>441</v>
      </c>
      <c r="C129" s="251">
        <f>'Honorarios Base 2024'!C8*4</f>
        <v>8063000</v>
      </c>
    </row>
    <row r="130" spans="2:3">
      <c r="B130" s="252" t="s">
        <v>462</v>
      </c>
      <c r="C130" s="251">
        <f>'Honorarios Base 2024'!C7*4</f>
        <v>20000000</v>
      </c>
    </row>
  </sheetData>
  <mergeCells count="18">
    <mergeCell ref="A1:E4"/>
    <mergeCell ref="A5:D5"/>
    <mergeCell ref="B8:C8"/>
    <mergeCell ref="B9:C9"/>
    <mergeCell ref="B11:C11"/>
    <mergeCell ref="B62:C62"/>
    <mergeCell ref="B105:C105"/>
    <mergeCell ref="B90:C90"/>
    <mergeCell ref="B12:C12"/>
    <mergeCell ref="B117:C117"/>
    <mergeCell ref="B75:C75"/>
    <mergeCell ref="B13:C13"/>
    <mergeCell ref="B14:C14"/>
    <mergeCell ref="B15:C15"/>
    <mergeCell ref="B16:C16"/>
    <mergeCell ref="B24:C24"/>
    <mergeCell ref="B38:C38"/>
    <mergeCell ref="B49:C4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E56CE-53F9-4A36-84E0-CCFB16D0B1BE}">
  <dimension ref="A1:E92"/>
  <sheetViews>
    <sheetView topLeftCell="A19" zoomScale="108" zoomScaleNormal="205" workbookViewId="0">
      <selection activeCell="C34" sqref="C34"/>
    </sheetView>
  </sheetViews>
  <sheetFormatPr baseColWidth="10" defaultColWidth="14.42578125" defaultRowHeight="12.75"/>
  <cols>
    <col min="1" max="1" width="22.28515625" customWidth="1"/>
    <col min="2" max="2" width="77" customWidth="1"/>
    <col min="3" max="3" width="45.28515625" customWidth="1"/>
    <col min="4" max="4" width="17" customWidth="1"/>
    <col min="5" max="23" width="11.42578125" customWidth="1"/>
  </cols>
  <sheetData>
    <row r="1" spans="1:5">
      <c r="A1" s="386" t="s">
        <v>410</v>
      </c>
      <c r="B1" s="328"/>
      <c r="C1" s="328"/>
      <c r="D1" s="328"/>
      <c r="E1" s="328"/>
    </row>
    <row r="2" spans="1:5">
      <c r="A2" s="328"/>
      <c r="B2" s="328"/>
      <c r="C2" s="328"/>
      <c r="D2" s="328"/>
      <c r="E2" s="328"/>
    </row>
    <row r="3" spans="1:5">
      <c r="A3" s="328"/>
      <c r="B3" s="328"/>
      <c r="C3" s="328"/>
      <c r="D3" s="328"/>
      <c r="E3" s="328"/>
    </row>
    <row r="4" spans="1:5" ht="15" customHeight="1">
      <c r="A4" s="328"/>
      <c r="B4" s="328"/>
      <c r="C4" s="328"/>
      <c r="D4" s="328"/>
      <c r="E4" s="328"/>
    </row>
    <row r="5" spans="1:5" ht="23.25" customHeight="1">
      <c r="A5" s="387" t="s">
        <v>411</v>
      </c>
      <c r="B5" s="328"/>
      <c r="C5" s="328"/>
      <c r="D5" s="328"/>
      <c r="E5" s="130"/>
    </row>
    <row r="6" spans="1:5" ht="15.75" customHeight="1">
      <c r="A6" s="131"/>
      <c r="B6" s="131"/>
      <c r="C6" s="131"/>
      <c r="D6" s="131"/>
      <c r="E6" s="130"/>
    </row>
    <row r="7" spans="1:5" ht="15.75" customHeight="1">
      <c r="A7" s="130"/>
      <c r="B7" s="132" t="s">
        <v>404</v>
      </c>
      <c r="C7" s="133" t="s">
        <v>482</v>
      </c>
      <c r="D7" s="130"/>
      <c r="E7" s="130"/>
    </row>
    <row r="8" spans="1:5" ht="15.75" customHeight="1">
      <c r="A8" s="130"/>
      <c r="B8" s="379" t="s">
        <v>413</v>
      </c>
      <c r="C8" s="388"/>
      <c r="D8" s="130"/>
      <c r="E8" s="130"/>
    </row>
    <row r="9" spans="1:5" ht="92.25" customHeight="1">
      <c r="A9" s="130"/>
      <c r="B9" s="392" t="s">
        <v>405</v>
      </c>
      <c r="C9" s="393"/>
      <c r="D9" s="130"/>
      <c r="E9" s="130"/>
    </row>
    <row r="10" spans="1:5" ht="15.75" customHeight="1">
      <c r="A10" s="130"/>
      <c r="B10" s="134" t="s">
        <v>333</v>
      </c>
      <c r="C10" s="135"/>
      <c r="D10" s="130"/>
      <c r="E10" s="130"/>
    </row>
    <row r="11" spans="1:5" ht="15.75" customHeight="1">
      <c r="A11" s="130"/>
      <c r="B11" s="391" t="s">
        <v>415</v>
      </c>
      <c r="C11" s="382"/>
      <c r="D11" s="130"/>
      <c r="E11" s="130"/>
    </row>
    <row r="12" spans="1:5" ht="116.25" customHeight="1">
      <c r="A12" s="130"/>
      <c r="B12" s="381" t="s">
        <v>483</v>
      </c>
      <c r="C12" s="382"/>
      <c r="D12" s="130"/>
      <c r="E12" s="130"/>
    </row>
    <row r="13" spans="1:5" ht="15.75" customHeight="1">
      <c r="A13" s="130"/>
      <c r="B13" s="383" t="s">
        <v>417</v>
      </c>
      <c r="C13" s="382"/>
      <c r="D13" s="130"/>
      <c r="E13" s="130"/>
    </row>
    <row r="14" spans="1:5" ht="84" customHeight="1">
      <c r="A14" s="130"/>
      <c r="B14" s="381" t="s">
        <v>484</v>
      </c>
      <c r="C14" s="382"/>
      <c r="D14" s="130"/>
      <c r="E14" s="130"/>
    </row>
    <row r="15" spans="1:5" ht="15.75" customHeight="1">
      <c r="B15" s="384" t="s">
        <v>419</v>
      </c>
      <c r="C15" s="382"/>
    </row>
    <row r="16" spans="1:5" ht="84.75" customHeight="1">
      <c r="B16" s="381" t="s">
        <v>485</v>
      </c>
      <c r="C16" s="385"/>
    </row>
    <row r="17" spans="2:3" ht="15.75" customHeight="1">
      <c r="B17" s="136" t="s">
        <v>421</v>
      </c>
      <c r="C17" s="137" t="s">
        <v>401</v>
      </c>
    </row>
    <row r="18" spans="2:3" ht="192.75" customHeight="1">
      <c r="B18" s="206" t="s">
        <v>486</v>
      </c>
      <c r="C18" s="206" t="s">
        <v>487</v>
      </c>
    </row>
    <row r="19" spans="2:3" ht="15.75" customHeight="1">
      <c r="B19" s="394" t="s">
        <v>424</v>
      </c>
      <c r="C19" s="395"/>
    </row>
    <row r="20" spans="2:3" ht="15" customHeight="1">
      <c r="B20" s="214">
        <f>C21+C23+C24+C25+C22</f>
        <v>5444653249.4876003</v>
      </c>
      <c r="C20" s="211" t="s">
        <v>839</v>
      </c>
    </row>
    <row r="21" spans="2:3" ht="15" customHeight="1">
      <c r="B21" s="213" t="s">
        <v>488</v>
      </c>
      <c r="C21" s="290">
        <f>+C33</f>
        <v>2100000000</v>
      </c>
    </row>
    <row r="22" spans="2:3" ht="15" customHeight="1">
      <c r="B22" s="213" t="s">
        <v>489</v>
      </c>
      <c r="C22" s="290">
        <f>+B38</f>
        <v>759901583.60000014</v>
      </c>
    </row>
    <row r="23" spans="2:3" ht="15" customHeight="1">
      <c r="B23" s="213" t="s">
        <v>490</v>
      </c>
      <c r="C23" s="290">
        <f>B54</f>
        <v>780891741.9599998</v>
      </c>
    </row>
    <row r="24" spans="2:3" ht="15" customHeight="1">
      <c r="B24" s="213" t="s">
        <v>491</v>
      </c>
      <c r="C24" s="290">
        <f>B69</f>
        <v>858980916.1559999</v>
      </c>
    </row>
    <row r="25" spans="2:3" ht="15" customHeight="1">
      <c r="B25" s="213" t="s">
        <v>838</v>
      </c>
      <c r="C25" s="290">
        <f>B84</f>
        <v>944879007.77159989</v>
      </c>
    </row>
    <row r="26" spans="2:3" ht="15.75">
      <c r="B26" s="377"/>
      <c r="C26" s="378"/>
    </row>
    <row r="27" spans="2:3" ht="15.75">
      <c r="B27" s="136" t="s">
        <v>429</v>
      </c>
      <c r="C27" s="137" t="s">
        <v>430</v>
      </c>
    </row>
    <row r="28" spans="2:3" ht="13.5" thickBot="1">
      <c r="B28" s="312" t="s">
        <v>488</v>
      </c>
      <c r="C28" s="206"/>
    </row>
    <row r="29" spans="2:3" ht="16.5" hidden="1" thickBot="1">
      <c r="B29" s="136"/>
      <c r="C29" s="137"/>
    </row>
    <row r="30" spans="2:3" ht="69.75" hidden="1" customHeight="1">
      <c r="B30" s="206"/>
      <c r="C30" s="206"/>
    </row>
    <row r="31" spans="2:3" ht="15.75">
      <c r="B31" s="166"/>
      <c r="C31" s="167"/>
    </row>
    <row r="32" spans="2:3" ht="13.5" thickBot="1">
      <c r="B32" s="212">
        <f>+C21</f>
        <v>2100000000</v>
      </c>
      <c r="C32" s="258">
        <v>12</v>
      </c>
    </row>
    <row r="33" spans="2:4">
      <c r="B33" s="210" t="s">
        <v>837</v>
      </c>
      <c r="C33" s="251">
        <v>2100000000</v>
      </c>
      <c r="D33" s="144"/>
    </row>
    <row r="34" spans="2:4" ht="13.5" thickBot="1">
      <c r="B34" s="128" t="s">
        <v>489</v>
      </c>
      <c r="C34" s="313" t="s">
        <v>311</v>
      </c>
    </row>
    <row r="35" spans="2:4" ht="15.75" hidden="1">
      <c r="B35" s="136" t="s">
        <v>333</v>
      </c>
      <c r="C35" s="137" t="s">
        <v>431</v>
      </c>
    </row>
    <row r="36" spans="2:4" ht="69.75" hidden="1" customHeight="1" thickBot="1">
      <c r="B36" s="206"/>
      <c r="C36" s="206"/>
    </row>
    <row r="37" spans="2:4" ht="15.75">
      <c r="B37" s="166" t="s">
        <v>433</v>
      </c>
      <c r="C37" s="167" t="s">
        <v>434</v>
      </c>
    </row>
    <row r="38" spans="2:4" ht="13.5" thickBot="1">
      <c r="B38" s="212">
        <f>+C39+C40+C41+C42+C43+C44+C45+C46+C47</f>
        <v>759901583.60000014</v>
      </c>
      <c r="C38" s="258">
        <v>12</v>
      </c>
    </row>
    <row r="39" spans="2:4">
      <c r="B39" s="210" t="s">
        <v>492</v>
      </c>
      <c r="C39" s="251">
        <f>'Honorarios Base 2024'!D14</f>
        <v>112326178.80000001</v>
      </c>
      <c r="D39" s="144"/>
    </row>
    <row r="40" spans="2:4">
      <c r="B40" s="210" t="s">
        <v>493</v>
      </c>
      <c r="C40" s="251">
        <f>'Honorarios Base 2024'!D10</f>
        <v>94353982.800000012</v>
      </c>
      <c r="D40" s="144"/>
    </row>
    <row r="41" spans="2:4">
      <c r="B41" s="210" t="s">
        <v>494</v>
      </c>
      <c r="C41" s="251">
        <f>'Honorarios Base 2024'!D11</f>
        <v>72338085.599999994</v>
      </c>
      <c r="D41" s="144"/>
    </row>
    <row r="42" spans="2:4">
      <c r="B42" s="210" t="s">
        <v>495</v>
      </c>
      <c r="C42" s="251">
        <f>'Honorarios Base 2024'!D11</f>
        <v>72338085.599999994</v>
      </c>
      <c r="D42" s="144"/>
    </row>
    <row r="43" spans="2:4">
      <c r="B43" s="210" t="s">
        <v>496</v>
      </c>
      <c r="C43" s="251">
        <f>'Honorarios Base 2024'!D11</f>
        <v>72338085.599999994</v>
      </c>
      <c r="D43" s="144"/>
    </row>
    <row r="44" spans="2:4">
      <c r="B44" s="297" t="s">
        <v>497</v>
      </c>
      <c r="C44" s="289">
        <f>'Honorarios Base 2024'!D11</f>
        <v>72338085.599999994</v>
      </c>
      <c r="D44" s="144"/>
    </row>
    <row r="45" spans="2:4">
      <c r="B45" s="296" t="s">
        <v>498</v>
      </c>
      <c r="C45" s="288">
        <f>'Honorarios Base 2024'!D11</f>
        <v>72338085.599999994</v>
      </c>
      <c r="D45" s="144"/>
    </row>
    <row r="46" spans="2:4">
      <c r="B46" s="296" t="s">
        <v>499</v>
      </c>
      <c r="C46" s="288">
        <f>'Honorarios Base 2024'!D12*3</f>
        <v>141530994</v>
      </c>
      <c r="D46" s="144"/>
    </row>
    <row r="47" spans="2:4">
      <c r="B47" s="296" t="s">
        <v>500</v>
      </c>
      <c r="C47" s="288">
        <f>5000000*10</f>
        <v>50000000</v>
      </c>
    </row>
    <row r="48" spans="2:4" ht="15.75" customHeight="1">
      <c r="B48" s="377"/>
      <c r="C48" s="378"/>
      <c r="D48" s="141"/>
    </row>
    <row r="49" spans="2:3" ht="15.75">
      <c r="B49" s="136" t="s">
        <v>429</v>
      </c>
      <c r="C49" s="137" t="s">
        <v>430</v>
      </c>
    </row>
    <row r="50" spans="2:3" ht="15" customHeight="1" thickBot="1">
      <c r="B50" s="140" t="s">
        <v>490</v>
      </c>
      <c r="C50" s="206"/>
    </row>
    <row r="51" spans="2:3" ht="15.75" hidden="1">
      <c r="B51" s="136" t="s">
        <v>333</v>
      </c>
      <c r="C51" s="137" t="s">
        <v>431</v>
      </c>
    </row>
    <row r="52" spans="2:3" ht="115.5" hidden="1" thickBot="1">
      <c r="B52" s="206" t="s">
        <v>443</v>
      </c>
      <c r="C52" s="206"/>
    </row>
    <row r="53" spans="2:3" ht="15.75">
      <c r="B53" s="166" t="s">
        <v>433</v>
      </c>
      <c r="C53" s="167" t="s">
        <v>434</v>
      </c>
    </row>
    <row r="54" spans="2:3" ht="28.5" customHeight="1">
      <c r="B54" s="298">
        <f>+C55+C56+C57+C58+C59+C60+C61+C62</f>
        <v>780891741.9599998</v>
      </c>
      <c r="C54" s="258">
        <v>12</v>
      </c>
    </row>
    <row r="55" spans="2:3" ht="16.5" customHeight="1">
      <c r="B55" s="210" t="s">
        <v>492</v>
      </c>
      <c r="C55" s="288">
        <f>'Honorarios Base 2024'!E14</f>
        <v>123558796.68000001</v>
      </c>
    </row>
    <row r="56" spans="2:3" ht="17.25" customHeight="1">
      <c r="B56" s="210" t="s">
        <v>493</v>
      </c>
      <c r="C56" s="288">
        <f>'Honorarios Base 2024'!E10</f>
        <v>103789381.08</v>
      </c>
    </row>
    <row r="57" spans="2:3" ht="18.75" customHeight="1">
      <c r="B57" s="210" t="s">
        <v>494</v>
      </c>
      <c r="C57" s="288">
        <f>'Honorarios Base 2024'!E11</f>
        <v>79571894.159999996</v>
      </c>
    </row>
    <row r="58" spans="2:3" ht="15.75" customHeight="1">
      <c r="B58" s="210" t="s">
        <v>501</v>
      </c>
      <c r="C58" s="288">
        <f>'Honorarios Base 2024'!E11</f>
        <v>79571894.159999996</v>
      </c>
    </row>
    <row r="59" spans="2:3" ht="15.75" customHeight="1">
      <c r="B59" s="210" t="s">
        <v>496</v>
      </c>
      <c r="C59" s="288">
        <f>'Honorarios Base 2024'!E11</f>
        <v>79571894.159999996</v>
      </c>
    </row>
    <row r="60" spans="2:3" ht="15.75" customHeight="1">
      <c r="B60" s="297" t="s">
        <v>497</v>
      </c>
      <c r="C60" s="288">
        <f>'Honorarios Base 2024'!E11</f>
        <v>79571894.159999996</v>
      </c>
    </row>
    <row r="61" spans="2:3" ht="15.75" customHeight="1">
      <c r="B61" s="296" t="s">
        <v>498</v>
      </c>
      <c r="C61" s="288">
        <f>'Honorarios Base 2024'!E11</f>
        <v>79571894.159999996</v>
      </c>
    </row>
    <row r="62" spans="2:3" ht="15.75" customHeight="1">
      <c r="B62" s="296" t="s">
        <v>499</v>
      </c>
      <c r="C62" s="288">
        <f>'Honorarios Base 2024'!E12*3</f>
        <v>155684093.40000001</v>
      </c>
    </row>
    <row r="63" spans="2:3" ht="15.75">
      <c r="B63" s="377"/>
      <c r="C63" s="377"/>
    </row>
    <row r="64" spans="2:3" ht="15.75">
      <c r="B64" s="136" t="s">
        <v>429</v>
      </c>
      <c r="C64" s="137" t="s">
        <v>430</v>
      </c>
    </row>
    <row r="65" spans="2:3" ht="17.25" customHeight="1" thickBot="1">
      <c r="B65" s="139" t="s">
        <v>491</v>
      </c>
      <c r="C65" s="206"/>
    </row>
    <row r="66" spans="2:3" ht="15.75" hidden="1">
      <c r="B66" s="136" t="s">
        <v>333</v>
      </c>
      <c r="C66" s="137" t="s">
        <v>431</v>
      </c>
    </row>
    <row r="67" spans="2:3" ht="115.5" hidden="1" thickBot="1">
      <c r="B67" s="206" t="s">
        <v>446</v>
      </c>
      <c r="C67" s="206"/>
    </row>
    <row r="68" spans="2:3" ht="15.75">
      <c r="B68" s="166" t="s">
        <v>433</v>
      </c>
      <c r="C68" s="167" t="s">
        <v>434</v>
      </c>
    </row>
    <row r="69" spans="2:3" ht="13.5" thickBot="1">
      <c r="B69" s="212">
        <f>+C70+C71+C72+C73+C74+C75+C76+C77</f>
        <v>858980916.1559999</v>
      </c>
      <c r="C69" s="258">
        <v>12</v>
      </c>
    </row>
    <row r="70" spans="2:3">
      <c r="B70" s="210" t="s">
        <v>492</v>
      </c>
      <c r="C70" s="208">
        <f>'Honorarios Base 2024'!F14</f>
        <v>135914676.34800002</v>
      </c>
    </row>
    <row r="71" spans="2:3">
      <c r="B71" s="210" t="s">
        <v>493</v>
      </c>
      <c r="C71" s="208">
        <f>'Honorarios Base 2024'!F10</f>
        <v>114168319.18799999</v>
      </c>
    </row>
    <row r="72" spans="2:3">
      <c r="B72" s="210" t="s">
        <v>494</v>
      </c>
      <c r="C72" s="208">
        <f>'Honorarios Base 2024'!F11</f>
        <v>87529083.57599999</v>
      </c>
    </row>
    <row r="73" spans="2:3">
      <c r="B73" s="210" t="s">
        <v>501</v>
      </c>
      <c r="C73" s="208">
        <f>'Honorarios Base 2024'!F11</f>
        <v>87529083.57599999</v>
      </c>
    </row>
    <row r="74" spans="2:3">
      <c r="B74" s="210" t="s">
        <v>496</v>
      </c>
      <c r="C74" s="208">
        <f>'Honorarios Base 2024'!F11</f>
        <v>87529083.57599999</v>
      </c>
    </row>
    <row r="75" spans="2:3">
      <c r="B75" s="297" t="s">
        <v>497</v>
      </c>
      <c r="C75" s="208">
        <f>'Honorarios Base 2024'!F11</f>
        <v>87529083.57599999</v>
      </c>
    </row>
    <row r="76" spans="2:3">
      <c r="B76" s="296" t="s">
        <v>498</v>
      </c>
      <c r="C76" s="208">
        <f>'Honorarios Base 2024'!F11</f>
        <v>87529083.57599999</v>
      </c>
    </row>
    <row r="77" spans="2:3">
      <c r="B77" s="296" t="s">
        <v>499</v>
      </c>
      <c r="C77" s="208">
        <f>'Honorarios Base 2024'!F12*3</f>
        <v>171252502.74000004</v>
      </c>
    </row>
    <row r="78" spans="2:3" ht="15" customHeight="1">
      <c r="B78" s="377"/>
      <c r="C78" s="377"/>
    </row>
    <row r="79" spans="2:3" ht="15.75">
      <c r="B79" s="136" t="s">
        <v>429</v>
      </c>
      <c r="C79" s="137" t="s">
        <v>430</v>
      </c>
    </row>
    <row r="80" spans="2:3" ht="15.75" thickBot="1">
      <c r="B80" s="139" t="s">
        <v>838</v>
      </c>
      <c r="C80" s="206"/>
    </row>
    <row r="81" spans="2:3" ht="15.75" hidden="1">
      <c r="B81" s="136" t="s">
        <v>333</v>
      </c>
      <c r="C81" s="137" t="s">
        <v>431</v>
      </c>
    </row>
    <row r="82" spans="2:3" ht="90" hidden="1" thickBot="1">
      <c r="B82" s="206" t="s">
        <v>451</v>
      </c>
      <c r="C82" s="206"/>
    </row>
    <row r="83" spans="2:3" ht="15.75">
      <c r="B83" s="166" t="s">
        <v>433</v>
      </c>
      <c r="C83" s="167" t="s">
        <v>434</v>
      </c>
    </row>
    <row r="84" spans="2:3" ht="13.5" thickBot="1">
      <c r="B84" s="212">
        <f>+C85+C86+C87+C88+C89+C90+C91+C92</f>
        <v>944879007.77159989</v>
      </c>
      <c r="C84" s="257">
        <v>12</v>
      </c>
    </row>
    <row r="85" spans="2:3">
      <c r="B85" s="299" t="s">
        <v>492</v>
      </c>
      <c r="C85" s="288">
        <f>'Honorarios Base 2024'!G14</f>
        <v>149506143.98280001</v>
      </c>
    </row>
    <row r="86" spans="2:3">
      <c r="B86" s="299" t="s">
        <v>493</v>
      </c>
      <c r="C86" s="288">
        <f>'Honorarios Base 2024'!G10</f>
        <v>125585151.10679999</v>
      </c>
    </row>
    <row r="87" spans="2:3">
      <c r="B87" s="299" t="s">
        <v>494</v>
      </c>
      <c r="C87" s="288">
        <f>'Honorarios Base 2024'!G11</f>
        <v>96281991.933599994</v>
      </c>
    </row>
    <row r="88" spans="2:3">
      <c r="B88" s="299" t="s">
        <v>501</v>
      </c>
      <c r="C88" s="288">
        <f>'Honorarios Base 2024'!G11</f>
        <v>96281991.933599994</v>
      </c>
    </row>
    <row r="89" spans="2:3">
      <c r="B89" s="299" t="s">
        <v>496</v>
      </c>
      <c r="C89" s="288">
        <f>'Honorarios Base 2024'!G11</f>
        <v>96281991.933599994</v>
      </c>
    </row>
    <row r="90" spans="2:3">
      <c r="B90" s="300" t="s">
        <v>497</v>
      </c>
      <c r="C90" s="288">
        <f>'Honorarios Base 2024'!G11</f>
        <v>96281991.933599994</v>
      </c>
    </row>
    <row r="91" spans="2:3">
      <c r="B91" s="301" t="s">
        <v>498</v>
      </c>
      <c r="C91" s="288">
        <f>'Honorarios Base 2024'!G11</f>
        <v>96281991.933599994</v>
      </c>
    </row>
    <row r="92" spans="2:3">
      <c r="B92" s="301" t="s">
        <v>499</v>
      </c>
      <c r="C92" s="288">
        <f>'Honorarios Base 2024'!G12*3</f>
        <v>188377753.01400003</v>
      </c>
    </row>
  </sheetData>
  <mergeCells count="15">
    <mergeCell ref="B48:C48"/>
    <mergeCell ref="B63:C63"/>
    <mergeCell ref="B78:C78"/>
    <mergeCell ref="B26:C26"/>
    <mergeCell ref="A1:E4"/>
    <mergeCell ref="A5:D5"/>
    <mergeCell ref="B8:C8"/>
    <mergeCell ref="B9:C9"/>
    <mergeCell ref="B11:C11"/>
    <mergeCell ref="B12:C12"/>
    <mergeCell ref="B13:C13"/>
    <mergeCell ref="B14:C14"/>
    <mergeCell ref="B15:C15"/>
    <mergeCell ref="B16:C16"/>
    <mergeCell ref="B19:C1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CAA53-4D83-4DB0-BEC4-762D4B2109C5}">
  <dimension ref="A1:E301"/>
  <sheetViews>
    <sheetView zoomScale="91" zoomScaleNormal="220" workbookViewId="0">
      <selection activeCell="B7" sqref="B7"/>
    </sheetView>
  </sheetViews>
  <sheetFormatPr baseColWidth="10" defaultColWidth="14.42578125" defaultRowHeight="12.75"/>
  <cols>
    <col min="1" max="1" width="22.28515625" customWidth="1"/>
    <col min="2" max="2" width="77" customWidth="1"/>
    <col min="3" max="3" width="45.28515625" customWidth="1"/>
    <col min="4" max="4" width="16.42578125" customWidth="1"/>
    <col min="5" max="23" width="11.42578125" customWidth="1"/>
  </cols>
  <sheetData>
    <row r="1" spans="1:5">
      <c r="A1" s="386" t="s">
        <v>410</v>
      </c>
      <c r="B1" s="328"/>
      <c r="C1" s="328"/>
      <c r="D1" s="328"/>
      <c r="E1" s="328"/>
    </row>
    <row r="2" spans="1:5">
      <c r="A2" s="328"/>
      <c r="B2" s="328"/>
      <c r="C2" s="328"/>
      <c r="D2" s="328"/>
      <c r="E2" s="328"/>
    </row>
    <row r="3" spans="1:5">
      <c r="A3" s="328"/>
      <c r="B3" s="328"/>
      <c r="C3" s="328"/>
      <c r="D3" s="328"/>
      <c r="E3" s="328"/>
    </row>
    <row r="4" spans="1:5" ht="15" customHeight="1">
      <c r="A4" s="328"/>
      <c r="B4" s="328"/>
      <c r="C4" s="328"/>
      <c r="D4" s="328"/>
      <c r="E4" s="328"/>
    </row>
    <row r="5" spans="1:5" ht="23.25" customHeight="1">
      <c r="A5" s="387" t="s">
        <v>411</v>
      </c>
      <c r="B5" s="328"/>
      <c r="C5" s="328"/>
      <c r="D5" s="328"/>
      <c r="E5" s="130"/>
    </row>
    <row r="6" spans="1:5" ht="15.75" customHeight="1">
      <c r="A6" s="131"/>
      <c r="B6" s="131"/>
      <c r="C6" s="131"/>
      <c r="D6" s="131"/>
      <c r="E6" s="130"/>
    </row>
    <row r="7" spans="1:5" ht="15.75" customHeight="1">
      <c r="A7" s="130"/>
      <c r="B7" s="132" t="s">
        <v>406</v>
      </c>
      <c r="C7" s="133" t="s">
        <v>502</v>
      </c>
      <c r="D7" s="130"/>
      <c r="E7" s="130"/>
    </row>
    <row r="8" spans="1:5" ht="15.75" customHeight="1">
      <c r="A8" s="130"/>
      <c r="B8" s="379" t="s">
        <v>413</v>
      </c>
      <c r="C8" s="388"/>
      <c r="D8" s="130"/>
      <c r="E8" s="130"/>
    </row>
    <row r="9" spans="1:5" ht="108" customHeight="1">
      <c r="A9" s="130"/>
      <c r="B9" s="392" t="s">
        <v>503</v>
      </c>
      <c r="C9" s="393"/>
      <c r="D9" s="130"/>
      <c r="E9" s="130"/>
    </row>
    <row r="10" spans="1:5" ht="15.75" customHeight="1">
      <c r="A10" s="130"/>
      <c r="B10" s="134" t="s">
        <v>333</v>
      </c>
      <c r="C10" s="135"/>
      <c r="D10" s="130"/>
      <c r="E10" s="130"/>
    </row>
    <row r="11" spans="1:5" ht="15.75" customHeight="1">
      <c r="A11" s="130"/>
      <c r="B11" s="391" t="s">
        <v>415</v>
      </c>
      <c r="C11" s="382"/>
      <c r="D11" s="130"/>
      <c r="E11" s="130"/>
    </row>
    <row r="12" spans="1:5" ht="219" customHeight="1">
      <c r="A12" s="130"/>
      <c r="B12" s="381" t="s">
        <v>504</v>
      </c>
      <c r="C12" s="382"/>
      <c r="D12" s="130"/>
      <c r="E12" s="130"/>
    </row>
    <row r="13" spans="1:5" ht="15.75" customHeight="1">
      <c r="A13" s="130"/>
      <c r="B13" s="383" t="s">
        <v>417</v>
      </c>
      <c r="C13" s="382"/>
      <c r="D13" s="130"/>
      <c r="E13" s="130"/>
    </row>
    <row r="14" spans="1:5" ht="53.25" customHeight="1">
      <c r="A14" s="130"/>
      <c r="B14" s="381" t="s">
        <v>505</v>
      </c>
      <c r="C14" s="382"/>
      <c r="D14" s="130"/>
      <c r="E14" s="130"/>
    </row>
    <row r="15" spans="1:5" ht="15.75" customHeight="1">
      <c r="B15" s="384" t="s">
        <v>419</v>
      </c>
      <c r="C15" s="382"/>
    </row>
    <row r="16" spans="1:5" ht="171.75" customHeight="1">
      <c r="B16" s="381" t="s">
        <v>506</v>
      </c>
      <c r="C16" s="382"/>
    </row>
    <row r="17" spans="1:3" ht="15.75" customHeight="1">
      <c r="B17" s="136" t="s">
        <v>421</v>
      </c>
      <c r="C17" s="137" t="s">
        <v>401</v>
      </c>
    </row>
    <row r="18" spans="1:3" ht="63.75">
      <c r="B18" s="206" t="s">
        <v>507</v>
      </c>
      <c r="C18" s="206" t="s">
        <v>407</v>
      </c>
    </row>
    <row r="19" spans="1:3" ht="15.75" customHeight="1">
      <c r="B19" s="396" t="s">
        <v>424</v>
      </c>
      <c r="C19" s="397"/>
    </row>
    <row r="20" spans="1:3" ht="15" customHeight="1">
      <c r="B20" s="398">
        <f>SUM(C21:C24)</f>
        <v>36645992265.131996</v>
      </c>
      <c r="C20" s="399"/>
    </row>
    <row r="21" spans="1:3" ht="15" customHeight="1">
      <c r="B21" s="216" t="s">
        <v>508</v>
      </c>
      <c r="C21" s="259">
        <f>SUM(C31,C42)</f>
        <v>1304286030.9399998</v>
      </c>
    </row>
    <row r="22" spans="1:3" ht="15" customHeight="1">
      <c r="B22" s="216" t="s">
        <v>509</v>
      </c>
      <c r="C22" s="259">
        <f>C58+C67+C82+C92+C103+C117</f>
        <v>13482600145.627998</v>
      </c>
    </row>
    <row r="23" spans="1:3" ht="15" customHeight="1">
      <c r="B23" s="216" t="s">
        <v>510</v>
      </c>
      <c r="C23" s="259">
        <f>C127</f>
        <v>359030154</v>
      </c>
    </row>
    <row r="24" spans="1:3" ht="15" customHeight="1">
      <c r="B24" s="216" t="s">
        <v>511</v>
      </c>
      <c r="C24" s="259">
        <f>C138+C154+C166+C178+C189+C196+C203+C212+C225+C235+C246+C255+C269+C278+C292</f>
        <v>21500075934.563999</v>
      </c>
    </row>
    <row r="25" spans="1:3" ht="15.75">
      <c r="B25" s="377" t="s">
        <v>508</v>
      </c>
      <c r="C25" s="380"/>
    </row>
    <row r="26" spans="1:3" ht="15.75">
      <c r="B26" s="136" t="s">
        <v>429</v>
      </c>
      <c r="C26" s="137" t="s">
        <v>297</v>
      </c>
    </row>
    <row r="27" spans="1:3">
      <c r="A27" s="128"/>
      <c r="B27" s="206" t="s">
        <v>512</v>
      </c>
      <c r="C27" s="206" t="s">
        <v>255</v>
      </c>
    </row>
    <row r="28" spans="1:3" ht="15.75">
      <c r="B28" s="136" t="s">
        <v>333</v>
      </c>
      <c r="C28" s="137" t="s">
        <v>431</v>
      </c>
    </row>
    <row r="29" spans="1:3" ht="51">
      <c r="B29" s="215" t="s">
        <v>513</v>
      </c>
      <c r="C29" s="215">
        <v>10</v>
      </c>
    </row>
    <row r="30" spans="1:3" ht="15.75">
      <c r="B30" s="167" t="s">
        <v>514</v>
      </c>
      <c r="C30" s="166" t="s">
        <v>433</v>
      </c>
    </row>
    <row r="31" spans="1:3">
      <c r="B31" s="256">
        <v>8</v>
      </c>
      <c r="C31" s="168">
        <f>SUM(C32:C35)</f>
        <v>219560290.40000001</v>
      </c>
    </row>
    <row r="32" spans="1:3">
      <c r="B32" s="170" t="s">
        <v>515</v>
      </c>
      <c r="C32" s="171">
        <f>'Honorarios Base 2024'!D6*B31</f>
        <v>74884119.200000003</v>
      </c>
    </row>
    <row r="33" spans="1:3">
      <c r="B33" s="154" t="s">
        <v>516</v>
      </c>
      <c r="C33" s="160">
        <f>'Honorarios Base 2024'!$D$3*$B$31</f>
        <v>48225390.399999999</v>
      </c>
    </row>
    <row r="34" spans="1:3">
      <c r="B34" s="154" t="s">
        <v>517</v>
      </c>
      <c r="C34" s="160">
        <f>'Honorarios Base 2024'!$D$3*$B$31</f>
        <v>48225390.399999999</v>
      </c>
    </row>
    <row r="35" spans="1:3" ht="18.75" customHeight="1">
      <c r="B35" s="154" t="s">
        <v>518</v>
      </c>
      <c r="C35" s="160">
        <f>'Honorarios Base 2024'!$D$3*$B$31</f>
        <v>48225390.399999999</v>
      </c>
    </row>
    <row r="36" spans="1:3" ht="7.5" customHeight="1">
      <c r="B36" s="379"/>
      <c r="C36" s="380"/>
    </row>
    <row r="37" spans="1:3" ht="15.75">
      <c r="B37" s="163" t="s">
        <v>429</v>
      </c>
      <c r="C37" s="164" t="s">
        <v>297</v>
      </c>
    </row>
    <row r="38" spans="1:3">
      <c r="B38" s="206" t="s">
        <v>519</v>
      </c>
      <c r="C38" s="206" t="s">
        <v>255</v>
      </c>
    </row>
    <row r="39" spans="1:3" ht="15.75">
      <c r="B39" s="136" t="s">
        <v>333</v>
      </c>
      <c r="C39" s="137" t="s">
        <v>431</v>
      </c>
    </row>
    <row r="40" spans="1:3" ht="114.75">
      <c r="A40" s="128"/>
      <c r="B40" s="215" t="s">
        <v>520</v>
      </c>
      <c r="C40" s="215">
        <v>0</v>
      </c>
    </row>
    <row r="41" spans="1:3" ht="15.75">
      <c r="A41" s="128"/>
      <c r="B41" s="167" t="s">
        <v>514</v>
      </c>
      <c r="C41" s="166" t="s">
        <v>433</v>
      </c>
    </row>
    <row r="42" spans="1:3">
      <c r="B42" s="256">
        <v>18</v>
      </c>
      <c r="C42" s="168">
        <f>SUM(C43:C51)</f>
        <v>1084725740.5399997</v>
      </c>
    </row>
    <row r="43" spans="1:3">
      <c r="B43" s="170" t="s">
        <v>521</v>
      </c>
      <c r="C43" s="171">
        <v>100000000</v>
      </c>
    </row>
    <row r="44" spans="1:3">
      <c r="B44" s="170" t="s">
        <v>522</v>
      </c>
      <c r="C44" s="171">
        <v>150000000</v>
      </c>
    </row>
    <row r="45" spans="1:3">
      <c r="B45" s="170" t="s">
        <v>523</v>
      </c>
      <c r="C45" s="171">
        <v>100000000</v>
      </c>
    </row>
    <row r="46" spans="1:3">
      <c r="B46" s="154" t="s">
        <v>515</v>
      </c>
      <c r="C46" s="160">
        <f>'Honorarios Base 2024'!D14+('Honorarios Base 2024'!E14/2)</f>
        <v>174105577.14000002</v>
      </c>
    </row>
    <row r="47" spans="1:3">
      <c r="B47" s="154" t="s">
        <v>516</v>
      </c>
      <c r="C47" s="160">
        <f>'Honorarios Base 2024'!$D$11+('Honorarios Base 2024'!$E$11/2)</f>
        <v>112124032.67999999</v>
      </c>
    </row>
    <row r="48" spans="1:3">
      <c r="B48" s="154" t="s">
        <v>516</v>
      </c>
      <c r="C48" s="160">
        <f>'Honorarios Base 2024'!$D$11+('Honorarios Base 2024'!$E$11/2)</f>
        <v>112124032.67999999</v>
      </c>
    </row>
    <row r="49" spans="2:3">
      <c r="B49" s="253" t="s">
        <v>524</v>
      </c>
      <c r="C49" s="160">
        <f>'Honorarios Base 2024'!$D$11+('Honorarios Base 2024'!$E$11/2)</f>
        <v>112124032.67999999</v>
      </c>
    </row>
    <row r="50" spans="2:3">
      <c r="B50" s="253" t="s">
        <v>525</v>
      </c>
      <c r="C50" s="160">
        <f>'Honorarios Base 2024'!$D$11+('Honorarios Base 2024'!$E$11/2)</f>
        <v>112124032.67999999</v>
      </c>
    </row>
    <row r="51" spans="2:3">
      <c r="B51" s="154" t="s">
        <v>518</v>
      </c>
      <c r="C51" s="160">
        <f>'Honorarios Base 2024'!$D$11+('Honorarios Base 2024'!$E$11/2)</f>
        <v>112124032.67999999</v>
      </c>
    </row>
    <row r="52" spans="2:3" ht="15.75">
      <c r="B52" s="379" t="s">
        <v>509</v>
      </c>
      <c r="C52" s="380"/>
    </row>
    <row r="53" spans="2:3" ht="15.75">
      <c r="B53" s="136" t="s">
        <v>429</v>
      </c>
      <c r="C53" s="137" t="s">
        <v>297</v>
      </c>
    </row>
    <row r="54" spans="2:3">
      <c r="B54" s="206" t="s">
        <v>245</v>
      </c>
      <c r="C54" s="206" t="s">
        <v>280</v>
      </c>
    </row>
    <row r="55" spans="2:3" ht="15.75">
      <c r="B55" s="136" t="s">
        <v>333</v>
      </c>
      <c r="C55" s="137" t="s">
        <v>431</v>
      </c>
    </row>
    <row r="56" spans="2:3" ht="51">
      <c r="B56" s="215" t="s">
        <v>526</v>
      </c>
      <c r="C56" s="215">
        <v>3</v>
      </c>
    </row>
    <row r="57" spans="2:3" ht="15.75">
      <c r="B57" s="167" t="s">
        <v>514</v>
      </c>
      <c r="C57" s="166" t="s">
        <v>433</v>
      </c>
    </row>
    <row r="58" spans="2:3">
      <c r="B58" s="256">
        <v>60</v>
      </c>
      <c r="C58" s="168">
        <f>SUM(C59:C60)</f>
        <v>3503292344</v>
      </c>
    </row>
    <row r="59" spans="2:3" ht="38.25">
      <c r="B59" s="215" t="s">
        <v>527</v>
      </c>
      <c r="C59" s="171">
        <v>3331598067</v>
      </c>
    </row>
    <row r="60" spans="2:3" ht="25.5">
      <c r="B60" s="215" t="s">
        <v>528</v>
      </c>
      <c r="C60" s="171">
        <v>171694277</v>
      </c>
    </row>
    <row r="61" spans="2:3" ht="7.5" customHeight="1">
      <c r="B61" s="377"/>
      <c r="C61" s="380"/>
    </row>
    <row r="62" spans="2:3" ht="15.75">
      <c r="B62" s="136" t="s">
        <v>429</v>
      </c>
      <c r="C62" s="137" t="s">
        <v>297</v>
      </c>
    </row>
    <row r="63" spans="2:3">
      <c r="B63" s="206" t="s">
        <v>281</v>
      </c>
      <c r="C63" s="206" t="s">
        <v>529</v>
      </c>
    </row>
    <row r="64" spans="2:3" ht="15.75">
      <c r="B64" s="136" t="s">
        <v>333</v>
      </c>
      <c r="C64" s="137" t="s">
        <v>431</v>
      </c>
    </row>
    <row r="65" spans="2:3" ht="89.25">
      <c r="B65" s="206" t="s">
        <v>530</v>
      </c>
      <c r="C65" s="206">
        <v>26</v>
      </c>
    </row>
    <row r="66" spans="2:3" ht="15.75">
      <c r="B66" s="175" t="s">
        <v>514</v>
      </c>
      <c r="C66" s="166" t="s">
        <v>433</v>
      </c>
    </row>
    <row r="67" spans="2:3">
      <c r="B67" s="260">
        <v>32</v>
      </c>
      <c r="C67" s="220">
        <f>SUM(C68:C75)</f>
        <v>3065013148.3479996</v>
      </c>
    </row>
    <row r="68" spans="2:3">
      <c r="B68" s="223" t="s">
        <v>531</v>
      </c>
      <c r="C68" s="261">
        <f>('Honorarios Base 2024'!D11+'Honorarios Base 2024'!E11+'Honorarios Base 2024'!F11+('Honorarios Base 2024'!F11*1.1))*5</f>
        <v>1678605276.3479998</v>
      </c>
    </row>
    <row r="69" spans="2:3">
      <c r="B69" s="216" t="s">
        <v>532</v>
      </c>
      <c r="C69" s="262">
        <f>B67*'Honorarios Base 2024'!C3</f>
        <v>175365056</v>
      </c>
    </row>
    <row r="70" spans="2:3">
      <c r="B70" s="216" t="s">
        <v>533</v>
      </c>
      <c r="C70" s="262">
        <f>B67*'Honorarios Base 2024'!C6</f>
        <v>272305888</v>
      </c>
    </row>
    <row r="71" spans="2:3">
      <c r="B71" s="216" t="s">
        <v>534</v>
      </c>
      <c r="C71" s="262">
        <f>'Honorarios Base 2024'!C2*B67</f>
        <v>228736928</v>
      </c>
    </row>
    <row r="72" spans="2:3">
      <c r="B72" s="216" t="s">
        <v>535</v>
      </c>
      <c r="C72" s="263">
        <v>300000000</v>
      </c>
    </row>
    <row r="73" spans="2:3">
      <c r="B73" s="216" t="s">
        <v>536</v>
      </c>
      <c r="C73" s="263">
        <v>300000000</v>
      </c>
    </row>
    <row r="74" spans="2:3">
      <c r="B74" s="216" t="s">
        <v>537</v>
      </c>
      <c r="C74" s="263">
        <v>10000000</v>
      </c>
    </row>
    <row r="75" spans="2:3">
      <c r="B75" s="216" t="s">
        <v>538</v>
      </c>
      <c r="C75" s="292">
        <v>100000000</v>
      </c>
    </row>
    <row r="76" spans="2:3" ht="8.25" customHeight="1">
      <c r="B76" s="377"/>
      <c r="C76" s="380"/>
    </row>
    <row r="77" spans="2:3" ht="15.75">
      <c r="B77" s="136" t="s">
        <v>429</v>
      </c>
      <c r="C77" s="137" t="s">
        <v>297</v>
      </c>
    </row>
    <row r="78" spans="2:3">
      <c r="B78" s="206" t="s">
        <v>282</v>
      </c>
      <c r="C78" s="206" t="s">
        <v>311</v>
      </c>
    </row>
    <row r="79" spans="2:3" ht="15.75">
      <c r="B79" s="136" t="s">
        <v>333</v>
      </c>
      <c r="C79" s="137" t="s">
        <v>431</v>
      </c>
    </row>
    <row r="80" spans="2:3" ht="114.75">
      <c r="B80" s="206" t="s">
        <v>539</v>
      </c>
      <c r="C80" s="206">
        <v>5</v>
      </c>
    </row>
    <row r="81" spans="2:4" ht="15.75">
      <c r="B81" s="175" t="s">
        <v>514</v>
      </c>
      <c r="C81" s="166" t="s">
        <v>433</v>
      </c>
    </row>
    <row r="82" spans="2:4">
      <c r="B82" s="260">
        <v>6</v>
      </c>
      <c r="C82" s="220">
        <f>SUM(C83:C85)</f>
        <v>100642844</v>
      </c>
      <c r="D82" s="293"/>
    </row>
    <row r="83" spans="2:4">
      <c r="B83" s="223" t="s">
        <v>540</v>
      </c>
      <c r="C83" s="261">
        <f>B82*'Honorarios Base 2024'!C3*2</f>
        <v>65761896</v>
      </c>
    </row>
    <row r="84" spans="2:4">
      <c r="B84" s="216" t="s">
        <v>532</v>
      </c>
      <c r="C84" s="262">
        <f>B82*'Honorarios Base 2024'!C3</f>
        <v>32880948</v>
      </c>
    </row>
    <row r="85" spans="2:4">
      <c r="B85" s="216" t="s">
        <v>541</v>
      </c>
      <c r="C85" s="262">
        <v>2000000</v>
      </c>
    </row>
    <row r="86" spans="2:4" ht="6.75" customHeight="1">
      <c r="B86" s="377"/>
      <c r="C86" s="380"/>
    </row>
    <row r="87" spans="2:4" ht="15.75">
      <c r="B87" s="136" t="s">
        <v>429</v>
      </c>
      <c r="C87" s="137" t="s">
        <v>297</v>
      </c>
    </row>
    <row r="88" spans="2:4">
      <c r="B88" s="206" t="s">
        <v>542</v>
      </c>
      <c r="C88" s="206" t="s">
        <v>325</v>
      </c>
    </row>
    <row r="89" spans="2:4" ht="15.75">
      <c r="B89" s="136" t="s">
        <v>333</v>
      </c>
      <c r="C89" s="137" t="s">
        <v>431</v>
      </c>
    </row>
    <row r="90" spans="2:4" ht="51">
      <c r="B90" s="215" t="s">
        <v>543</v>
      </c>
      <c r="C90" s="215">
        <v>2</v>
      </c>
    </row>
    <row r="91" spans="2:4" ht="15.75">
      <c r="B91" s="167" t="s">
        <v>514</v>
      </c>
      <c r="C91" s="166" t="s">
        <v>433</v>
      </c>
    </row>
    <row r="92" spans="2:4">
      <c r="B92" s="222">
        <v>24</v>
      </c>
      <c r="C92" s="168">
        <f>SUM(C93:C96)</f>
        <v>575729939.27999997</v>
      </c>
    </row>
    <row r="93" spans="2:4">
      <c r="B93" s="216" t="s">
        <v>544</v>
      </c>
      <c r="C93" s="262">
        <f>5000000*B92</f>
        <v>120000000</v>
      </c>
    </row>
    <row r="94" spans="2:4">
      <c r="B94" s="216" t="s">
        <v>545</v>
      </c>
      <c r="C94" s="262">
        <f>'Honorarios Base 2024'!$D$11+'Honorarios Base 2024'!$E$11</f>
        <v>151909979.75999999</v>
      </c>
    </row>
    <row r="95" spans="2:4">
      <c r="B95" s="216" t="s">
        <v>546</v>
      </c>
      <c r="C95" s="262">
        <f>'Honorarios Base 2024'!$D$11+'Honorarios Base 2024'!$E$11</f>
        <v>151909979.75999999</v>
      </c>
    </row>
    <row r="96" spans="2:4">
      <c r="B96" s="216" t="s">
        <v>547</v>
      </c>
      <c r="C96" s="262">
        <f>'Honorarios Base 2024'!$D$11+'Honorarios Base 2024'!$E$11</f>
        <v>151909979.75999999</v>
      </c>
    </row>
    <row r="97" spans="2:3" ht="15.75">
      <c r="B97" s="377"/>
      <c r="C97" s="378"/>
    </row>
    <row r="98" spans="2:3" ht="15.75">
      <c r="B98" s="136" t="s">
        <v>429</v>
      </c>
      <c r="C98" s="137" t="s">
        <v>297</v>
      </c>
    </row>
    <row r="99" spans="2:3" ht="38.25">
      <c r="B99" s="206" t="s">
        <v>548</v>
      </c>
      <c r="C99" s="206" t="s">
        <v>286</v>
      </c>
    </row>
    <row r="100" spans="2:3" ht="15.75">
      <c r="B100" s="136" t="s">
        <v>333</v>
      </c>
      <c r="C100" s="137" t="s">
        <v>431</v>
      </c>
    </row>
    <row r="101" spans="2:3" ht="51">
      <c r="B101" s="215" t="s">
        <v>549</v>
      </c>
      <c r="C101" s="215">
        <v>4</v>
      </c>
    </row>
    <row r="102" spans="2:3" ht="15.75">
      <c r="B102" s="167" t="s">
        <v>514</v>
      </c>
      <c r="C102" s="166" t="s">
        <v>433</v>
      </c>
    </row>
    <row r="103" spans="2:3">
      <c r="B103" s="222">
        <v>60</v>
      </c>
      <c r="C103" s="168">
        <f>SUM(C104:C110)</f>
        <v>5422921870</v>
      </c>
    </row>
    <row r="104" spans="2:3" ht="25.5">
      <c r="B104" s="216" t="s">
        <v>550</v>
      </c>
      <c r="C104" s="265">
        <v>3290097128</v>
      </c>
    </row>
    <row r="105" spans="2:3" ht="25.5">
      <c r="B105" s="291" t="s">
        <v>551</v>
      </c>
      <c r="C105" s="259">
        <v>49502872</v>
      </c>
    </row>
    <row r="106" spans="2:3" ht="25.5">
      <c r="B106" s="291" t="s">
        <v>552</v>
      </c>
      <c r="C106" s="259">
        <v>48000000</v>
      </c>
    </row>
    <row r="107" spans="2:3" ht="38.25">
      <c r="B107" s="291" t="s">
        <v>553</v>
      </c>
      <c r="C107" s="259">
        <v>40000000</v>
      </c>
    </row>
    <row r="108" spans="2:3" ht="38.25">
      <c r="B108" s="291" t="s">
        <v>554</v>
      </c>
      <c r="C108" s="259">
        <v>1530824742</v>
      </c>
    </row>
    <row r="109" spans="2:3" ht="51">
      <c r="B109" s="291" t="s">
        <v>555</v>
      </c>
      <c r="C109" s="259">
        <v>37500000</v>
      </c>
    </row>
    <row r="110" spans="2:3" ht="51" customHeight="1">
      <c r="B110" s="291" t="s">
        <v>556</v>
      </c>
      <c r="C110" s="259">
        <v>426997128</v>
      </c>
    </row>
    <row r="111" spans="2:3" ht="6.75" customHeight="1">
      <c r="B111" s="377"/>
      <c r="C111" s="380"/>
    </row>
    <row r="112" spans="2:3" ht="15.75">
      <c r="B112" s="136" t="s">
        <v>429</v>
      </c>
      <c r="C112" s="137" t="s">
        <v>297</v>
      </c>
    </row>
    <row r="113" spans="2:3">
      <c r="B113" s="206" t="s">
        <v>557</v>
      </c>
      <c r="C113" s="206" t="s">
        <v>558</v>
      </c>
    </row>
    <row r="114" spans="2:3" ht="15.75">
      <c r="B114" s="136" t="s">
        <v>333</v>
      </c>
      <c r="C114" s="137" t="s">
        <v>431</v>
      </c>
    </row>
    <row r="115" spans="2:3" ht="63.75">
      <c r="B115" s="215" t="s">
        <v>559</v>
      </c>
      <c r="C115" s="215">
        <v>1</v>
      </c>
    </row>
    <row r="116" spans="2:3" ht="15.75">
      <c r="B116" s="175" t="s">
        <v>514</v>
      </c>
      <c r="C116" s="174" t="s">
        <v>433</v>
      </c>
    </row>
    <row r="117" spans="2:3">
      <c r="B117" s="222">
        <v>8</v>
      </c>
      <c r="C117" s="168">
        <f>SUM(C118:C120)</f>
        <v>815000000</v>
      </c>
    </row>
    <row r="118" spans="2:3">
      <c r="B118" s="216" t="s">
        <v>560</v>
      </c>
      <c r="C118" s="265">
        <v>700000000</v>
      </c>
    </row>
    <row r="119" spans="2:3">
      <c r="B119" s="216" t="s">
        <v>544</v>
      </c>
      <c r="C119" s="266">
        <f>5000000*B117</f>
        <v>40000000</v>
      </c>
    </row>
    <row r="120" spans="2:3">
      <c r="B120" s="216" t="s">
        <v>561</v>
      </c>
      <c r="C120" s="266">
        <f>5000000*15</f>
        <v>75000000</v>
      </c>
    </row>
    <row r="121" spans="2:3" ht="15.75">
      <c r="B121" s="377" t="s">
        <v>562</v>
      </c>
      <c r="C121" s="380"/>
    </row>
    <row r="122" spans="2:3" ht="15.75">
      <c r="B122" s="136" t="s">
        <v>429</v>
      </c>
      <c r="C122" s="137" t="s">
        <v>297</v>
      </c>
    </row>
    <row r="123" spans="2:3">
      <c r="B123" s="206" t="s">
        <v>249</v>
      </c>
      <c r="C123" s="206" t="s">
        <v>250</v>
      </c>
    </row>
    <row r="124" spans="2:3" ht="15.75">
      <c r="B124" s="136" t="s">
        <v>333</v>
      </c>
      <c r="C124" s="137" t="s">
        <v>431</v>
      </c>
    </row>
    <row r="125" spans="2:3" ht="51">
      <c r="B125" s="215" t="s">
        <v>563</v>
      </c>
      <c r="C125" s="215">
        <v>6</v>
      </c>
    </row>
    <row r="126" spans="2:3" ht="15.75">
      <c r="B126" s="175" t="s">
        <v>514</v>
      </c>
      <c r="C126" s="174" t="s">
        <v>433</v>
      </c>
    </row>
    <row r="127" spans="2:3">
      <c r="B127" s="222">
        <v>12</v>
      </c>
      <c r="C127" s="168">
        <f>SUM(C128:C131)</f>
        <v>359030154</v>
      </c>
    </row>
    <row r="128" spans="2:3" ht="15.75" customHeight="1">
      <c r="B128" s="216" t="s">
        <v>477</v>
      </c>
      <c r="C128" s="267">
        <f>'Honorarios Base 2024'!D10</f>
        <v>94353982.800000012</v>
      </c>
    </row>
    <row r="129" spans="2:3" ht="15.75" customHeight="1">
      <c r="B129" s="216" t="s">
        <v>478</v>
      </c>
      <c r="C129" s="267">
        <f>'Honorarios Base 2024'!D11</f>
        <v>72338085.599999994</v>
      </c>
    </row>
    <row r="130" spans="2:3" ht="15.75" customHeight="1">
      <c r="B130" s="216" t="s">
        <v>479</v>
      </c>
      <c r="C130" s="267">
        <f>'Honorarios Base 2024'!D11</f>
        <v>72338085.599999994</v>
      </c>
    </row>
    <row r="131" spans="2:3" ht="15.75" customHeight="1">
      <c r="B131" s="216" t="s">
        <v>564</v>
      </c>
      <c r="C131" s="267">
        <v>120000000</v>
      </c>
    </row>
    <row r="132" spans="2:3" ht="15.75">
      <c r="B132" s="377" t="s">
        <v>565</v>
      </c>
      <c r="C132" s="380"/>
    </row>
    <row r="133" spans="2:3" ht="15.75">
      <c r="B133" s="136" t="s">
        <v>429</v>
      </c>
      <c r="C133" s="137" t="s">
        <v>297</v>
      </c>
    </row>
    <row r="134" spans="2:3">
      <c r="B134" s="206" t="s">
        <v>566</v>
      </c>
      <c r="C134" s="206" t="s">
        <v>567</v>
      </c>
    </row>
    <row r="135" spans="2:3" ht="15.75">
      <c r="B135" s="136" t="s">
        <v>333</v>
      </c>
      <c r="C135" s="137" t="s">
        <v>431</v>
      </c>
    </row>
    <row r="136" spans="2:3" ht="153">
      <c r="B136" s="215" t="s">
        <v>568</v>
      </c>
      <c r="C136" s="268">
        <v>14</v>
      </c>
    </row>
    <row r="137" spans="2:3" ht="15.75">
      <c r="B137" s="167" t="s">
        <v>514</v>
      </c>
      <c r="C137" s="166" t="s">
        <v>433</v>
      </c>
    </row>
    <row r="138" spans="2:3">
      <c r="B138" s="257">
        <v>48</v>
      </c>
      <c r="C138" s="169">
        <f>SUM(C139:C147)</f>
        <v>6244718197.1720009</v>
      </c>
    </row>
    <row r="139" spans="2:3">
      <c r="B139" s="269" t="s">
        <v>569</v>
      </c>
      <c r="C139" s="270">
        <v>350000000</v>
      </c>
    </row>
    <row r="140" spans="2:3">
      <c r="B140" s="269" t="s">
        <v>570</v>
      </c>
      <c r="C140" s="263">
        <v>3000000000</v>
      </c>
    </row>
    <row r="141" spans="2:3">
      <c r="B141" s="269" t="s">
        <v>571</v>
      </c>
      <c r="C141" s="263">
        <v>1000000000</v>
      </c>
    </row>
    <row r="142" spans="2:3">
      <c r="B142" s="269" t="s">
        <v>572</v>
      </c>
      <c r="C142" s="263">
        <v>200000000</v>
      </c>
    </row>
    <row r="143" spans="2:3">
      <c r="B143" s="219" t="s">
        <v>515</v>
      </c>
      <c r="C143" s="263">
        <f>SUM('Honorarios Base 2024'!C14:F14)</f>
        <v>473914359.82800007</v>
      </c>
    </row>
    <row r="144" spans="2:3">
      <c r="B144" s="170" t="s">
        <v>573</v>
      </c>
      <c r="C144" s="263">
        <f>SUM('Honorarios Base 2024'!$C$11:$F$11)</f>
        <v>305200959.33599997</v>
      </c>
    </row>
    <row r="145" spans="2:3">
      <c r="B145" s="154" t="s">
        <v>574</v>
      </c>
      <c r="C145" s="263">
        <f>SUM('Honorarios Base 2024'!$C$11:$F$11)</f>
        <v>305200959.33599997</v>
      </c>
    </row>
    <row r="146" spans="2:3">
      <c r="B146" s="154" t="s">
        <v>575</v>
      </c>
      <c r="C146" s="263">
        <f>SUM('Honorarios Base 2024'!$C$11:$F$11)</f>
        <v>305200959.33599997</v>
      </c>
    </row>
    <row r="147" spans="2:3">
      <c r="B147" s="154" t="s">
        <v>518</v>
      </c>
      <c r="C147" s="263">
        <f>SUM('Honorarios Base 2024'!$C$11:$F$11)</f>
        <v>305200959.33599997</v>
      </c>
    </row>
    <row r="148" spans="2:3" ht="9.75" customHeight="1">
      <c r="B148" s="379"/>
      <c r="C148" s="380"/>
    </row>
    <row r="149" spans="2:3" ht="15.75">
      <c r="B149" s="136" t="s">
        <v>429</v>
      </c>
      <c r="C149" s="137" t="s">
        <v>297</v>
      </c>
    </row>
    <row r="150" spans="2:3">
      <c r="B150" s="206" t="s">
        <v>27</v>
      </c>
      <c r="C150" s="206" t="s">
        <v>258</v>
      </c>
    </row>
    <row r="151" spans="2:3" ht="15.75">
      <c r="B151" s="136" t="s">
        <v>333</v>
      </c>
      <c r="C151" s="137" t="s">
        <v>431</v>
      </c>
    </row>
    <row r="152" spans="2:3" ht="63.75">
      <c r="B152" s="215" t="s">
        <v>576</v>
      </c>
      <c r="C152" s="215">
        <v>7</v>
      </c>
    </row>
    <row r="153" spans="2:3" ht="15.75">
      <c r="B153" s="167" t="s">
        <v>514</v>
      </c>
      <c r="C153" s="166" t="s">
        <v>433</v>
      </c>
    </row>
    <row r="154" spans="2:3">
      <c r="B154" s="256">
        <v>12</v>
      </c>
      <c r="C154" s="168">
        <f>SUM(C155:C159)</f>
        <v>651648851.88</v>
      </c>
    </row>
    <row r="155" spans="2:3">
      <c r="B155" s="170" t="s">
        <v>577</v>
      </c>
      <c r="C155" s="171">
        <f>'Honorarios Base 2024'!E10</f>
        <v>103789381.08</v>
      </c>
    </row>
    <row r="156" spans="2:3">
      <c r="B156" s="154" t="s">
        <v>578</v>
      </c>
      <c r="C156" s="160">
        <f>'Honorarios Base 2024'!E11*3</f>
        <v>238715682.47999999</v>
      </c>
    </row>
    <row r="157" spans="2:3">
      <c r="B157" s="154" t="s">
        <v>575</v>
      </c>
      <c r="C157" s="160">
        <f>'Honorarios Base 2024'!E11</f>
        <v>79571894.159999996</v>
      </c>
    </row>
    <row r="158" spans="2:3">
      <c r="B158" s="154" t="s">
        <v>518</v>
      </c>
      <c r="C158" s="160">
        <f>'Honorarios Base 2024'!E11</f>
        <v>79571894.159999996</v>
      </c>
    </row>
    <row r="159" spans="2:3">
      <c r="B159" s="154" t="s">
        <v>579</v>
      </c>
      <c r="C159" s="160">
        <v>150000000</v>
      </c>
    </row>
    <row r="160" spans="2:3" ht="6.75" customHeight="1">
      <c r="B160" s="379"/>
      <c r="C160" s="380"/>
    </row>
    <row r="161" spans="2:3" ht="15.75">
      <c r="B161" s="136" t="s">
        <v>429</v>
      </c>
      <c r="C161" s="137" t="s">
        <v>430</v>
      </c>
    </row>
    <row r="162" spans="2:3">
      <c r="B162" s="206" t="s">
        <v>50</v>
      </c>
      <c r="C162" s="206" t="s">
        <v>311</v>
      </c>
    </row>
    <row r="163" spans="2:3" ht="15.75">
      <c r="B163" s="136" t="s">
        <v>333</v>
      </c>
      <c r="C163" s="137" t="s">
        <v>431</v>
      </c>
    </row>
    <row r="164" spans="2:3" ht="177" customHeight="1">
      <c r="B164" s="215" t="s">
        <v>580</v>
      </c>
      <c r="C164" s="215">
        <v>8</v>
      </c>
    </row>
    <row r="165" spans="2:3" ht="15.75">
      <c r="B165" s="167" t="s">
        <v>514</v>
      </c>
      <c r="C165" s="166" t="s">
        <v>433</v>
      </c>
    </row>
    <row r="166" spans="2:3">
      <c r="B166" s="256">
        <v>48</v>
      </c>
      <c r="C166" s="168">
        <f>SUM(C167:C171)</f>
        <v>5198416308.7119999</v>
      </c>
    </row>
    <row r="167" spans="2:3">
      <c r="B167" s="221" t="s">
        <v>581</v>
      </c>
      <c r="C167" s="172">
        <f>SUM('Honorarios Base 2024'!$C$11:$F$11)*10</f>
        <v>3052009593.3599997</v>
      </c>
    </row>
    <row r="168" spans="2:3">
      <c r="B168" s="219" t="s">
        <v>582</v>
      </c>
      <c r="C168" s="172">
        <f>SUM('Honorarios Base 2024'!$C$11:$F$11)*2</f>
        <v>610401918.67199993</v>
      </c>
    </row>
    <row r="169" spans="2:3">
      <c r="B169" s="219" t="s">
        <v>583</v>
      </c>
      <c r="C169" s="172">
        <f>SUM('Honorarios Base 2024'!$C$11:$F$11)*4</f>
        <v>1220803837.3439999</v>
      </c>
    </row>
    <row r="170" spans="2:3">
      <c r="B170" s="219" t="s">
        <v>518</v>
      </c>
      <c r="C170" s="172">
        <f>SUM('Honorarios Base 2024'!$C$11:$F$11)</f>
        <v>305200959.33599997</v>
      </c>
    </row>
    <row r="171" spans="2:3">
      <c r="B171" s="216" t="s">
        <v>541</v>
      </c>
      <c r="C171" s="217">
        <f>2500000*(B166/12)</f>
        <v>10000000</v>
      </c>
    </row>
    <row r="172" spans="2:3" ht="15.75">
      <c r="B172" s="377"/>
      <c r="C172" s="380"/>
    </row>
    <row r="173" spans="2:3" ht="15.75">
      <c r="B173" s="136" t="s">
        <v>429</v>
      </c>
      <c r="C173" s="137" t="s">
        <v>297</v>
      </c>
    </row>
    <row r="174" spans="2:3">
      <c r="B174" s="206" t="s">
        <v>584</v>
      </c>
      <c r="C174" s="206" t="s">
        <v>585</v>
      </c>
    </row>
    <row r="175" spans="2:3" ht="15.75">
      <c r="B175" s="136" t="s">
        <v>333</v>
      </c>
      <c r="C175" s="137" t="s">
        <v>431</v>
      </c>
    </row>
    <row r="176" spans="2:3" ht="63.75">
      <c r="B176" s="215" t="s">
        <v>586</v>
      </c>
      <c r="C176" s="215">
        <v>1</v>
      </c>
    </row>
    <row r="177" spans="2:3" ht="15.75">
      <c r="B177" s="175" t="s">
        <v>514</v>
      </c>
      <c r="C177" s="166" t="s">
        <v>433</v>
      </c>
    </row>
    <row r="178" spans="2:3">
      <c r="B178" s="260">
        <v>24</v>
      </c>
      <c r="C178" s="220">
        <f>SUM(C179:C182)</f>
        <v>1511099981.5999999</v>
      </c>
    </row>
    <row r="179" spans="2:3">
      <c r="B179" s="216" t="s">
        <v>587</v>
      </c>
      <c r="C179" s="270">
        <f>311000000*4</f>
        <v>1244000000</v>
      </c>
    </row>
    <row r="180" spans="2:3">
      <c r="B180" s="216" t="s">
        <v>588</v>
      </c>
      <c r="C180" s="263">
        <v>79000000</v>
      </c>
    </row>
    <row r="181" spans="2:3">
      <c r="B181" s="216" t="s">
        <v>589</v>
      </c>
      <c r="C181" s="263">
        <v>50000000</v>
      </c>
    </row>
    <row r="182" spans="2:3">
      <c r="B182" s="216" t="s">
        <v>590</v>
      </c>
      <c r="C182" s="208">
        <f>'Honorarios Base 2024'!D11+'Honorarios Base 2024'!C11</f>
        <v>138099981.59999999</v>
      </c>
    </row>
    <row r="183" spans="2:3" ht="15.75">
      <c r="B183" s="377"/>
      <c r="C183" s="380"/>
    </row>
    <row r="184" spans="2:3" ht="15.75">
      <c r="B184" s="136" t="s">
        <v>429</v>
      </c>
      <c r="C184" s="137" t="s">
        <v>297</v>
      </c>
    </row>
    <row r="185" spans="2:3">
      <c r="B185" s="206" t="s">
        <v>591</v>
      </c>
      <c r="C185" s="206" t="s">
        <v>311</v>
      </c>
    </row>
    <row r="186" spans="2:3" ht="15.75">
      <c r="B186" s="136" t="s">
        <v>333</v>
      </c>
      <c r="C186" s="137" t="s">
        <v>431</v>
      </c>
    </row>
    <row r="187" spans="2:3" ht="51">
      <c r="B187" s="215" t="s">
        <v>592</v>
      </c>
      <c r="C187" s="215">
        <v>19</v>
      </c>
    </row>
    <row r="188" spans="2:3" ht="15.75">
      <c r="B188" s="167" t="s">
        <v>514</v>
      </c>
      <c r="C188" s="166" t="s">
        <v>433</v>
      </c>
    </row>
    <row r="189" spans="2:3">
      <c r="B189" s="274" t="s">
        <v>593</v>
      </c>
      <c r="C189" s="168">
        <v>200000000</v>
      </c>
    </row>
    <row r="190" spans="2:3" ht="15.75">
      <c r="B190" s="377"/>
      <c r="C190" s="378"/>
    </row>
    <row r="191" spans="2:3" ht="15.75">
      <c r="B191" s="136" t="s">
        <v>429</v>
      </c>
      <c r="C191" s="137" t="s">
        <v>297</v>
      </c>
    </row>
    <row r="192" spans="2:3">
      <c r="B192" s="206" t="s">
        <v>594</v>
      </c>
      <c r="C192" s="206" t="s">
        <v>311</v>
      </c>
    </row>
    <row r="193" spans="2:3" ht="15.75">
      <c r="B193" s="136" t="s">
        <v>333</v>
      </c>
      <c r="C193" s="137" t="s">
        <v>431</v>
      </c>
    </row>
    <row r="194" spans="2:3" ht="102">
      <c r="B194" s="215" t="s">
        <v>595</v>
      </c>
      <c r="C194" s="215">
        <v>16</v>
      </c>
    </row>
    <row r="195" spans="2:3" ht="15.75">
      <c r="B195" s="167" t="s">
        <v>514</v>
      </c>
      <c r="C195" s="166" t="s">
        <v>433</v>
      </c>
    </row>
    <row r="196" spans="2:3">
      <c r="B196" s="274" t="s">
        <v>593</v>
      </c>
      <c r="C196" s="168">
        <v>500000000</v>
      </c>
    </row>
    <row r="197" spans="2:3" ht="15.75">
      <c r="B197" s="377"/>
      <c r="C197" s="378"/>
    </row>
    <row r="198" spans="2:3" ht="15.75">
      <c r="B198" s="136" t="s">
        <v>429</v>
      </c>
      <c r="C198" s="137" t="s">
        <v>297</v>
      </c>
    </row>
    <row r="199" spans="2:3">
      <c r="B199" s="138" t="s">
        <v>263</v>
      </c>
      <c r="C199" s="206" t="s">
        <v>280</v>
      </c>
    </row>
    <row r="200" spans="2:3" ht="15.75">
      <c r="B200" s="136" t="s">
        <v>333</v>
      </c>
      <c r="C200" s="137" t="s">
        <v>431</v>
      </c>
    </row>
    <row r="201" spans="2:3" ht="38.25">
      <c r="B201" s="215" t="s">
        <v>596</v>
      </c>
      <c r="C201" s="215">
        <v>1</v>
      </c>
    </row>
    <row r="202" spans="2:3" ht="15.75">
      <c r="B202" s="167" t="s">
        <v>514</v>
      </c>
      <c r="C202" s="166" t="s">
        <v>433</v>
      </c>
    </row>
    <row r="203" spans="2:3">
      <c r="B203" s="275">
        <v>6</v>
      </c>
      <c r="C203" s="168">
        <f>SUM(C204:C205)</f>
        <v>136169042.80000001</v>
      </c>
    </row>
    <row r="204" spans="2:3">
      <c r="B204" s="216" t="s">
        <v>597</v>
      </c>
      <c r="C204" s="276">
        <v>100000000</v>
      </c>
    </row>
    <row r="205" spans="2:3">
      <c r="B205" s="216" t="s">
        <v>598</v>
      </c>
      <c r="C205" s="208">
        <f>'Honorarios Base 2024'!D11/2</f>
        <v>36169042.799999997</v>
      </c>
    </row>
    <row r="206" spans="2:3" ht="15.75">
      <c r="B206" s="377"/>
      <c r="C206" s="380"/>
    </row>
    <row r="207" spans="2:3" ht="15.75">
      <c r="B207" s="136" t="s">
        <v>429</v>
      </c>
      <c r="C207" s="137" t="s">
        <v>297</v>
      </c>
    </row>
    <row r="208" spans="2:3" ht="15">
      <c r="B208" s="139" t="s">
        <v>264</v>
      </c>
      <c r="C208" s="206" t="s">
        <v>599</v>
      </c>
    </row>
    <row r="209" spans="2:3" ht="15.75">
      <c r="B209" s="136" t="s">
        <v>333</v>
      </c>
      <c r="C209" s="137" t="s">
        <v>431</v>
      </c>
    </row>
    <row r="210" spans="2:3" ht="76.5">
      <c r="B210" s="215" t="s">
        <v>600</v>
      </c>
      <c r="C210" s="215">
        <v>3</v>
      </c>
    </row>
    <row r="211" spans="2:3" ht="15.75">
      <c r="B211" s="167" t="s">
        <v>514</v>
      </c>
      <c r="C211" s="166" t="s">
        <v>433</v>
      </c>
    </row>
    <row r="212" spans="2:3">
      <c r="B212" s="256">
        <v>6</v>
      </c>
      <c r="C212" s="168">
        <f>SUM(C213:C218)</f>
        <v>216857841.24000001</v>
      </c>
    </row>
    <row r="213" spans="2:3">
      <c r="B213" s="170" t="s">
        <v>601</v>
      </c>
      <c r="C213" s="172">
        <f>'Honorarios Base 2024'!$E$11/2</f>
        <v>39785947.079999998</v>
      </c>
    </row>
    <row r="214" spans="2:3">
      <c r="B214" s="218" t="s">
        <v>602</v>
      </c>
      <c r="C214" s="172">
        <f>'Honorarios Base 2024'!$E$11/2</f>
        <v>39785947.079999998</v>
      </c>
    </row>
    <row r="215" spans="2:3">
      <c r="B215" s="219" t="s">
        <v>603</v>
      </c>
      <c r="C215" s="172">
        <f>'Honorarios Base 2024'!$E$11/2</f>
        <v>39785947.079999998</v>
      </c>
    </row>
    <row r="216" spans="2:3">
      <c r="B216" s="219" t="s">
        <v>535</v>
      </c>
      <c r="C216" s="217">
        <f>5000000*7</f>
        <v>35000000</v>
      </c>
    </row>
    <row r="217" spans="2:3">
      <c r="B217" s="216" t="s">
        <v>604</v>
      </c>
      <c r="C217" s="217">
        <f>10000000*B212</f>
        <v>60000000</v>
      </c>
    </row>
    <row r="218" spans="2:3">
      <c r="B218" s="216" t="s">
        <v>541</v>
      </c>
      <c r="C218" s="217">
        <v>2500000</v>
      </c>
    </row>
    <row r="219" spans="2:3" ht="15.75">
      <c r="B219" s="377"/>
      <c r="C219" s="380"/>
    </row>
    <row r="220" spans="2:3" ht="15.75">
      <c r="B220" s="136" t="s">
        <v>429</v>
      </c>
      <c r="C220" s="137" t="s">
        <v>297</v>
      </c>
    </row>
    <row r="221" spans="2:3" ht="15">
      <c r="B221" s="139" t="s">
        <v>266</v>
      </c>
      <c r="C221" s="206" t="s">
        <v>302</v>
      </c>
    </row>
    <row r="222" spans="2:3" ht="15.75">
      <c r="B222" s="136" t="s">
        <v>333</v>
      </c>
      <c r="C222" s="137" t="s">
        <v>431</v>
      </c>
    </row>
    <row r="223" spans="2:3" ht="51">
      <c r="B223" s="215" t="s">
        <v>605</v>
      </c>
      <c r="C223" s="215">
        <v>10</v>
      </c>
    </row>
    <row r="224" spans="2:3" ht="15.75">
      <c r="B224" s="167" t="s">
        <v>514</v>
      </c>
      <c r="C224" s="166" t="s">
        <v>433</v>
      </c>
    </row>
    <row r="225" spans="2:3">
      <c r="B225" s="257">
        <v>12</v>
      </c>
      <c r="C225" s="168">
        <f>SUM(C226:C228)</f>
        <v>224676171.19999999</v>
      </c>
    </row>
    <row r="226" spans="2:3">
      <c r="B226" s="216" t="s">
        <v>606</v>
      </c>
      <c r="C226" s="270">
        <v>80000000</v>
      </c>
    </row>
    <row r="227" spans="2:3">
      <c r="B227" s="216" t="s">
        <v>598</v>
      </c>
      <c r="C227" s="263">
        <f>'Honorarios Base 2024'!D11</f>
        <v>72338085.599999994</v>
      </c>
    </row>
    <row r="228" spans="2:3">
      <c r="B228" s="216" t="s">
        <v>607</v>
      </c>
      <c r="C228" s="263">
        <f>'Honorarios Base 2024'!D11</f>
        <v>72338085.599999994</v>
      </c>
    </row>
    <row r="229" spans="2:3" ht="15.75">
      <c r="B229" s="377"/>
      <c r="C229" s="380"/>
    </row>
    <row r="230" spans="2:3" ht="15.75">
      <c r="B230" s="136" t="s">
        <v>429</v>
      </c>
      <c r="C230" s="137" t="s">
        <v>297</v>
      </c>
    </row>
    <row r="231" spans="2:3" ht="15">
      <c r="B231" s="140" t="s">
        <v>270</v>
      </c>
      <c r="C231" s="206" t="s">
        <v>608</v>
      </c>
    </row>
    <row r="232" spans="2:3" ht="15.75">
      <c r="B232" s="136" t="s">
        <v>333</v>
      </c>
      <c r="C232" s="137" t="s">
        <v>431</v>
      </c>
    </row>
    <row r="233" spans="2:3" ht="63.75">
      <c r="B233" s="215" t="s">
        <v>609</v>
      </c>
      <c r="C233" s="215">
        <v>4</v>
      </c>
    </row>
    <row r="234" spans="2:3" ht="15.75">
      <c r="B234" s="167" t="s">
        <v>514</v>
      </c>
      <c r="C234" s="166" t="s">
        <v>433</v>
      </c>
    </row>
    <row r="235" spans="2:3">
      <c r="B235" s="257">
        <v>6</v>
      </c>
      <c r="C235" s="168">
        <f>SUM(C236:C239)</f>
        <v>129515077</v>
      </c>
    </row>
    <row r="236" spans="2:3">
      <c r="B236" s="216" t="s">
        <v>477</v>
      </c>
      <c r="C236" s="261">
        <f>'Honorarios Base 2024'!D10/2</f>
        <v>47176991.400000006</v>
      </c>
    </row>
    <row r="237" spans="2:3">
      <c r="B237" s="216" t="s">
        <v>610</v>
      </c>
      <c r="C237" s="262">
        <f>'Honorarios Base 2024'!D11/2</f>
        <v>36169042.799999997</v>
      </c>
    </row>
    <row r="238" spans="2:3">
      <c r="B238" s="216" t="s">
        <v>479</v>
      </c>
      <c r="C238" s="262">
        <f>'Honorarios Base 2024'!D11/2</f>
        <v>36169042.799999997</v>
      </c>
    </row>
    <row r="239" spans="2:3">
      <c r="B239" s="216" t="s">
        <v>541</v>
      </c>
      <c r="C239" s="262">
        <v>10000000</v>
      </c>
    </row>
    <row r="240" spans="2:3" ht="15.75">
      <c r="B240" s="377"/>
      <c r="C240" s="380"/>
    </row>
    <row r="241" spans="2:3" ht="15.75">
      <c r="B241" s="136" t="s">
        <v>429</v>
      </c>
      <c r="C241" s="137" t="s">
        <v>297</v>
      </c>
    </row>
    <row r="242" spans="2:3" ht="15">
      <c r="B242" s="139" t="s">
        <v>611</v>
      </c>
      <c r="C242" s="206" t="s">
        <v>304</v>
      </c>
    </row>
    <row r="243" spans="2:3" ht="15.75">
      <c r="B243" s="136" t="s">
        <v>333</v>
      </c>
      <c r="C243" s="137" t="s">
        <v>431</v>
      </c>
    </row>
    <row r="244" spans="2:3" ht="51">
      <c r="B244" s="215" t="s">
        <v>612</v>
      </c>
      <c r="C244" s="215">
        <v>3</v>
      </c>
    </row>
    <row r="245" spans="2:3" ht="15.75">
      <c r="B245" s="167" t="s">
        <v>514</v>
      </c>
      <c r="C245" s="166" t="s">
        <v>433</v>
      </c>
    </row>
    <row r="246" spans="2:3">
      <c r="B246" s="277" t="s">
        <v>127</v>
      </c>
      <c r="C246" s="168">
        <f>SUM(C247:C248)</f>
        <v>186920632</v>
      </c>
    </row>
    <row r="247" spans="2:3" s="293" customFormat="1">
      <c r="B247" s="302" t="s">
        <v>613</v>
      </c>
      <c r="C247" s="303">
        <v>165000000</v>
      </c>
    </row>
    <row r="248" spans="2:3">
      <c r="B248" s="216" t="s">
        <v>614</v>
      </c>
      <c r="C248" s="270">
        <f>'Honorarios Base 2024'!C3*4</f>
        <v>21920632</v>
      </c>
    </row>
    <row r="249" spans="2:3" ht="15.75">
      <c r="B249" s="377"/>
      <c r="C249" s="380"/>
    </row>
    <row r="250" spans="2:3" ht="15.75">
      <c r="B250" s="136" t="s">
        <v>429</v>
      </c>
      <c r="C250" s="137" t="s">
        <v>430</v>
      </c>
    </row>
    <row r="251" spans="2:3" ht="15">
      <c r="B251" s="139" t="s">
        <v>19</v>
      </c>
      <c r="C251" s="206" t="s">
        <v>615</v>
      </c>
    </row>
    <row r="252" spans="2:3" ht="15.75">
      <c r="B252" s="136" t="s">
        <v>333</v>
      </c>
      <c r="C252" s="137" t="s">
        <v>431</v>
      </c>
    </row>
    <row r="253" spans="2:3" ht="38.25">
      <c r="B253" s="215" t="s">
        <v>616</v>
      </c>
      <c r="C253" s="215">
        <v>17</v>
      </c>
    </row>
    <row r="254" spans="2:3" ht="15.75">
      <c r="B254" s="167" t="s">
        <v>514</v>
      </c>
      <c r="C254" s="166" t="s">
        <v>433</v>
      </c>
    </row>
    <row r="255" spans="2:3">
      <c r="B255" s="256">
        <v>18</v>
      </c>
      <c r="C255" s="168">
        <f>SUM(C256:C262)</f>
        <v>4200742261.4399996</v>
      </c>
    </row>
    <row r="256" spans="2:3">
      <c r="B256" s="170" t="s">
        <v>617</v>
      </c>
      <c r="C256" s="172">
        <f>('Honorarios Base 2024'!D11+'Honorarios Base 2024'!E11/2)*6</f>
        <v>672744196.07999992</v>
      </c>
    </row>
    <row r="257" spans="2:3">
      <c r="B257" s="154" t="s">
        <v>618</v>
      </c>
      <c r="C257" s="165">
        <f>'Honorarios Base 2024'!D11+'Honorarios Base 2024'!E11/2</f>
        <v>112124032.67999999</v>
      </c>
    </row>
    <row r="258" spans="2:3">
      <c r="B258" s="154" t="s">
        <v>518</v>
      </c>
      <c r="C258" s="165">
        <f>'Honorarios Base 2024'!D11+'Honorarios Base 2024'!E11/2</f>
        <v>112124032.67999999</v>
      </c>
    </row>
    <row r="259" spans="2:3">
      <c r="B259" s="218" t="s">
        <v>619</v>
      </c>
      <c r="C259" s="165">
        <v>1000000000</v>
      </c>
    </row>
    <row r="260" spans="2:3">
      <c r="B260" s="219" t="s">
        <v>620</v>
      </c>
      <c r="C260" s="217">
        <v>1500000000</v>
      </c>
    </row>
    <row r="261" spans="2:3">
      <c r="B261" s="219" t="s">
        <v>621</v>
      </c>
      <c r="C261" s="217">
        <v>800000000</v>
      </c>
    </row>
    <row r="262" spans="2:3">
      <c r="B262" s="216" t="s">
        <v>541</v>
      </c>
      <c r="C262" s="217">
        <f>2500000*(B255/12)</f>
        <v>3750000</v>
      </c>
    </row>
    <row r="263" spans="2:3" ht="6.75" customHeight="1">
      <c r="B263" s="377"/>
      <c r="C263" s="380"/>
    </row>
    <row r="264" spans="2:3" ht="15.75">
      <c r="B264" s="136" t="s">
        <v>429</v>
      </c>
      <c r="C264" s="137" t="s">
        <v>297</v>
      </c>
    </row>
    <row r="265" spans="2:3" ht="15">
      <c r="B265" s="139" t="s">
        <v>276</v>
      </c>
      <c r="C265" s="206" t="s">
        <v>622</v>
      </c>
    </row>
    <row r="266" spans="2:3" ht="15.75">
      <c r="B266" s="136" t="s">
        <v>333</v>
      </c>
      <c r="C266" s="137" t="s">
        <v>431</v>
      </c>
    </row>
    <row r="267" spans="2:3" ht="51">
      <c r="B267" s="215" t="s">
        <v>623</v>
      </c>
      <c r="C267" s="215">
        <v>5</v>
      </c>
    </row>
    <row r="268" spans="2:3" ht="15.75">
      <c r="B268" s="167" t="s">
        <v>514</v>
      </c>
      <c r="C268" s="166" t="s">
        <v>433</v>
      </c>
    </row>
    <row r="269" spans="2:3">
      <c r="B269" s="257">
        <v>8</v>
      </c>
      <c r="C269" s="168">
        <f>SUM(C270:C271)</f>
        <v>58225390.399999999</v>
      </c>
    </row>
    <row r="270" spans="2:3">
      <c r="B270" s="216" t="s">
        <v>624</v>
      </c>
      <c r="C270" s="261">
        <f>'Honorarios Base 2024'!D3*8</f>
        <v>48225390.399999999</v>
      </c>
    </row>
    <row r="271" spans="2:3">
      <c r="B271" s="216" t="s">
        <v>625</v>
      </c>
      <c r="C271" s="262">
        <v>10000000</v>
      </c>
    </row>
    <row r="272" spans="2:3" ht="15.75">
      <c r="B272" s="377"/>
      <c r="C272" s="380"/>
    </row>
    <row r="273" spans="2:3" ht="15.75">
      <c r="B273" s="136" t="s">
        <v>429</v>
      </c>
      <c r="C273" s="137" t="s">
        <v>297</v>
      </c>
    </row>
    <row r="274" spans="2:3" ht="15">
      <c r="B274" s="140" t="s">
        <v>277</v>
      </c>
      <c r="C274" s="206" t="s">
        <v>622</v>
      </c>
    </row>
    <row r="275" spans="2:3" ht="15.75">
      <c r="B275" s="136" t="s">
        <v>333</v>
      </c>
      <c r="C275" s="137" t="s">
        <v>431</v>
      </c>
    </row>
    <row r="276" spans="2:3" ht="76.5">
      <c r="B276" s="215" t="s">
        <v>626</v>
      </c>
      <c r="C276" s="215">
        <v>6</v>
      </c>
    </row>
    <row r="277" spans="2:3" ht="15.75">
      <c r="B277" s="167" t="s">
        <v>514</v>
      </c>
      <c r="C277" s="166" t="s">
        <v>433</v>
      </c>
    </row>
    <row r="278" spans="2:3">
      <c r="B278" s="257">
        <v>12</v>
      </c>
      <c r="C278" s="168">
        <f>SUM(C279:C285)</f>
        <v>493147222.31999999</v>
      </c>
    </row>
    <row r="279" spans="2:3">
      <c r="B279" s="216" t="s">
        <v>627</v>
      </c>
      <c r="C279" s="261">
        <v>80000000</v>
      </c>
    </row>
    <row r="280" spans="2:3">
      <c r="B280" s="216" t="s">
        <v>628</v>
      </c>
      <c r="C280" s="262">
        <v>50000000</v>
      </c>
    </row>
    <row r="281" spans="2:3">
      <c r="B281" s="216" t="s">
        <v>629</v>
      </c>
      <c r="C281" s="262">
        <v>100000000</v>
      </c>
    </row>
    <row r="282" spans="2:3">
      <c r="B282" s="216" t="s">
        <v>630</v>
      </c>
      <c r="C282" s="262">
        <v>40000000</v>
      </c>
    </row>
    <row r="283" spans="2:3">
      <c r="B283" s="216" t="s">
        <v>631</v>
      </c>
      <c r="C283" s="262">
        <f>'Honorarios Base 2024'!E10</f>
        <v>103789381.08</v>
      </c>
    </row>
    <row r="284" spans="2:3">
      <c r="B284" s="216" t="s">
        <v>632</v>
      </c>
      <c r="C284" s="262">
        <f>'Honorarios Base 2024'!E11</f>
        <v>79571894.159999996</v>
      </c>
    </row>
    <row r="285" spans="2:3">
      <c r="B285" s="216" t="s">
        <v>633</v>
      </c>
      <c r="C285" s="262">
        <f>'Honorarios Base 2024'!E11/2</f>
        <v>39785947.079999998</v>
      </c>
    </row>
    <row r="286" spans="2:3" ht="15.75">
      <c r="B286" s="377"/>
      <c r="C286" s="380"/>
    </row>
    <row r="287" spans="2:3" ht="15.75">
      <c r="B287" s="136" t="s">
        <v>429</v>
      </c>
      <c r="C287" s="137" t="s">
        <v>297</v>
      </c>
    </row>
    <row r="288" spans="2:3">
      <c r="B288" s="138" t="s">
        <v>278</v>
      </c>
      <c r="C288" s="206" t="s">
        <v>622</v>
      </c>
    </row>
    <row r="289" spans="2:3" ht="15.75">
      <c r="B289" s="136" t="s">
        <v>333</v>
      </c>
      <c r="C289" s="137" t="s">
        <v>431</v>
      </c>
    </row>
    <row r="290" spans="2:3" ht="89.25">
      <c r="B290" s="215" t="s">
        <v>634</v>
      </c>
      <c r="C290" s="215">
        <v>14</v>
      </c>
    </row>
    <row r="291" spans="2:3" ht="15.75">
      <c r="B291" s="167" t="s">
        <v>514</v>
      </c>
      <c r="C291" s="166" t="s">
        <v>433</v>
      </c>
    </row>
    <row r="292" spans="2:3">
      <c r="B292" s="257">
        <v>12</v>
      </c>
      <c r="C292" s="168">
        <f>SUM(C293:C301)</f>
        <v>1547938956.8000002</v>
      </c>
    </row>
    <row r="293" spans="2:3">
      <c r="B293" s="216" t="s">
        <v>635</v>
      </c>
      <c r="C293" s="261">
        <f>'Honorarios Base 2024'!D10*5</f>
        <v>471769914.00000006</v>
      </c>
    </row>
    <row r="294" spans="2:3">
      <c r="B294" s="216" t="s">
        <v>636</v>
      </c>
      <c r="C294" s="262">
        <v>50000000</v>
      </c>
    </row>
    <row r="295" spans="2:3">
      <c r="B295" s="216" t="s">
        <v>633</v>
      </c>
      <c r="C295" s="262">
        <f>'Honorarios Base 2024'!D11/2</f>
        <v>36169042.799999997</v>
      </c>
    </row>
    <row r="296" spans="2:3">
      <c r="B296" s="216" t="s">
        <v>637</v>
      </c>
      <c r="C296" s="262">
        <v>400000000</v>
      </c>
    </row>
    <row r="297" spans="2:3">
      <c r="B297" s="216" t="s">
        <v>638</v>
      </c>
      <c r="C297" s="263">
        <v>120000000</v>
      </c>
    </row>
    <row r="298" spans="2:3">
      <c r="B298" s="216" t="s">
        <v>639</v>
      </c>
      <c r="C298" s="263">
        <v>100000000</v>
      </c>
    </row>
    <row r="299" spans="2:3">
      <c r="B299" s="216" t="s">
        <v>640</v>
      </c>
      <c r="C299" s="263">
        <v>90000000</v>
      </c>
    </row>
    <row r="300" spans="2:3">
      <c r="B300" s="216" t="s">
        <v>641</v>
      </c>
      <c r="C300" s="263">
        <v>100000000</v>
      </c>
    </row>
    <row r="301" spans="2:3">
      <c r="B301" s="216" t="s">
        <v>642</v>
      </c>
      <c r="C301" s="263">
        <v>180000000</v>
      </c>
    </row>
  </sheetData>
  <mergeCells count="36">
    <mergeCell ref="B263:C263"/>
    <mergeCell ref="B272:C272"/>
    <mergeCell ref="B286:C286"/>
    <mergeCell ref="B249:C249"/>
    <mergeCell ref="B97:C97"/>
    <mergeCell ref="B111:C111"/>
    <mergeCell ref="B121:C121"/>
    <mergeCell ref="B190:C190"/>
    <mergeCell ref="B197:C197"/>
    <mergeCell ref="B206:C206"/>
    <mergeCell ref="B219:C219"/>
    <mergeCell ref="B229:C229"/>
    <mergeCell ref="B240:C240"/>
    <mergeCell ref="B132:C132"/>
    <mergeCell ref="B148:C148"/>
    <mergeCell ref="B160:C160"/>
    <mergeCell ref="B172:C172"/>
    <mergeCell ref="B183:C183"/>
    <mergeCell ref="B13:C13"/>
    <mergeCell ref="B14:C14"/>
    <mergeCell ref="B15:C15"/>
    <mergeCell ref="B16:C16"/>
    <mergeCell ref="B19:C19"/>
    <mergeCell ref="B20:C20"/>
    <mergeCell ref="B25:C25"/>
    <mergeCell ref="B52:C52"/>
    <mergeCell ref="B61:C61"/>
    <mergeCell ref="B76:C76"/>
    <mergeCell ref="B86:C86"/>
    <mergeCell ref="B36:C36"/>
    <mergeCell ref="B12:C12"/>
    <mergeCell ref="A1:E4"/>
    <mergeCell ref="A5:D5"/>
    <mergeCell ref="B8:C8"/>
    <mergeCell ref="B9:C9"/>
    <mergeCell ref="B11:C1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030EC-87F2-4709-A396-EB989F0BB756}">
  <dimension ref="A1:E32"/>
  <sheetViews>
    <sheetView workbookViewId="0">
      <selection activeCell="B9" sqref="B9:C9"/>
    </sheetView>
  </sheetViews>
  <sheetFormatPr baseColWidth="10" defaultColWidth="14.42578125" defaultRowHeight="12.75"/>
  <cols>
    <col min="1" max="1" width="22.28515625" customWidth="1"/>
    <col min="2" max="2" width="77" customWidth="1"/>
    <col min="3" max="3" width="45.28515625" customWidth="1"/>
    <col min="4" max="4" width="14.5703125" customWidth="1"/>
    <col min="5" max="23" width="11.42578125" customWidth="1"/>
  </cols>
  <sheetData>
    <row r="1" spans="1:5" ht="12.75" customHeight="1">
      <c r="A1" s="386" t="s">
        <v>643</v>
      </c>
      <c r="B1" s="386"/>
      <c r="C1" s="386"/>
      <c r="D1" s="386"/>
      <c r="E1" s="386"/>
    </row>
    <row r="2" spans="1:5">
      <c r="A2" s="386"/>
      <c r="B2" s="386"/>
      <c r="C2" s="386"/>
      <c r="D2" s="386"/>
      <c r="E2" s="386"/>
    </row>
    <row r="3" spans="1:5">
      <c r="A3" s="386"/>
      <c r="B3" s="386"/>
      <c r="C3" s="386"/>
      <c r="D3" s="386"/>
      <c r="E3" s="386"/>
    </row>
    <row r="4" spans="1:5" ht="15" customHeight="1">
      <c r="A4" s="386"/>
      <c r="B4" s="386"/>
      <c r="C4" s="386"/>
      <c r="D4" s="386"/>
      <c r="E4" s="386"/>
    </row>
    <row r="5" spans="1:5" ht="23.25" customHeight="1">
      <c r="A5" s="387" t="s">
        <v>411</v>
      </c>
      <c r="B5" s="387"/>
      <c r="C5" s="387"/>
      <c r="D5" s="387"/>
      <c r="E5" s="130"/>
    </row>
    <row r="6" spans="1:5" ht="15.75" customHeight="1">
      <c r="A6" s="131"/>
      <c r="B6" s="131"/>
      <c r="C6" s="131"/>
      <c r="D6" s="131"/>
      <c r="E6" s="130"/>
    </row>
    <row r="7" spans="1:5" ht="15.75" customHeight="1">
      <c r="A7" s="130"/>
      <c r="B7" s="132" t="s">
        <v>644</v>
      </c>
      <c r="C7" s="133" t="s">
        <v>645</v>
      </c>
      <c r="D7" s="130"/>
      <c r="E7" s="130"/>
    </row>
    <row r="8" spans="1:5" ht="15.75" customHeight="1">
      <c r="A8" s="130"/>
      <c r="B8" s="161" t="s">
        <v>413</v>
      </c>
      <c r="C8" s="162"/>
      <c r="D8" s="130"/>
      <c r="E8" s="130"/>
    </row>
    <row r="9" spans="1:5" ht="62.25" customHeight="1">
      <c r="A9" s="130"/>
      <c r="B9" s="392" t="s">
        <v>409</v>
      </c>
      <c r="C9" s="393"/>
      <c r="D9" s="130"/>
      <c r="E9" s="130"/>
    </row>
    <row r="10" spans="1:5" ht="36" customHeight="1">
      <c r="A10" s="130"/>
      <c r="B10" s="136" t="s">
        <v>297</v>
      </c>
      <c r="C10" s="137" t="s">
        <v>244</v>
      </c>
      <c r="D10" s="130"/>
      <c r="E10" s="130"/>
    </row>
    <row r="11" spans="1:5" ht="15.75" customHeight="1">
      <c r="A11" s="130"/>
      <c r="B11" s="132" t="s">
        <v>333</v>
      </c>
      <c r="C11" s="142"/>
      <c r="D11" s="130"/>
      <c r="E11" s="130"/>
    </row>
    <row r="12" spans="1:5" ht="15.75" customHeight="1">
      <c r="A12" s="130"/>
      <c r="B12" s="404" t="s">
        <v>415</v>
      </c>
      <c r="C12" s="403"/>
      <c r="D12" s="130"/>
      <c r="E12" s="130"/>
    </row>
    <row r="13" spans="1:5" ht="70.5" customHeight="1">
      <c r="A13" s="130"/>
      <c r="B13" s="381" t="s">
        <v>646</v>
      </c>
      <c r="C13" s="382"/>
      <c r="D13" s="130"/>
      <c r="E13" s="130"/>
    </row>
    <row r="14" spans="1:5" ht="15.75" customHeight="1">
      <c r="A14" s="130"/>
      <c r="B14" s="402" t="s">
        <v>417</v>
      </c>
      <c r="C14" s="403"/>
      <c r="D14" s="130"/>
      <c r="E14" s="130"/>
    </row>
    <row r="15" spans="1:5" ht="43.5" customHeight="1">
      <c r="A15" s="130"/>
      <c r="B15" s="381" t="s">
        <v>647</v>
      </c>
      <c r="C15" s="382"/>
      <c r="D15" s="130"/>
      <c r="E15" s="130"/>
    </row>
    <row r="16" spans="1:5" ht="15.75" customHeight="1">
      <c r="B16" s="384" t="s">
        <v>419</v>
      </c>
      <c r="C16" s="382"/>
    </row>
    <row r="17" spans="2:4" ht="36.75" customHeight="1">
      <c r="B17" s="381" t="s">
        <v>648</v>
      </c>
      <c r="C17" s="382"/>
    </row>
    <row r="18" spans="2:4" ht="15.75" customHeight="1">
      <c r="B18" s="396" t="s">
        <v>424</v>
      </c>
      <c r="C18" s="397"/>
    </row>
    <row r="19" spans="2:4">
      <c r="B19" s="400">
        <f>SUM(C20:C27)</f>
        <v>1648994968.5079999</v>
      </c>
      <c r="C19" s="401"/>
    </row>
    <row r="20" spans="2:4">
      <c r="B20" s="249" t="s">
        <v>649</v>
      </c>
      <c r="C20" s="278">
        <f>SUM('Honorarios Base 2024'!D14:F14)</f>
        <v>371799651.82800007</v>
      </c>
    </row>
    <row r="21" spans="2:4">
      <c r="B21" s="249" t="s">
        <v>650</v>
      </c>
      <c r="C21" s="278">
        <f>SUM('Honorarios Base 2024'!$D$11:$F$11)</f>
        <v>239439063.33599997</v>
      </c>
      <c r="D21" s="248"/>
    </row>
    <row r="22" spans="2:4">
      <c r="B22" s="249" t="s">
        <v>651</v>
      </c>
      <c r="C22" s="278">
        <f>SUM('Honorarios Base 2024'!$D$11:$F$11)</f>
        <v>239439063.33599997</v>
      </c>
    </row>
    <row r="23" spans="2:4">
      <c r="B23" s="249" t="s">
        <v>652</v>
      </c>
      <c r="C23" s="278">
        <f>SUM('Honorarios Base 2024'!$D$11:$F$11)</f>
        <v>239439063.33599997</v>
      </c>
    </row>
    <row r="24" spans="2:4">
      <c r="B24" s="249" t="s">
        <v>653</v>
      </c>
      <c r="C24" s="278">
        <f>SUM('Honorarios Base 2024'!$D$11:$F$11)</f>
        <v>239439063.33599997</v>
      </c>
    </row>
    <row r="25" spans="2:4">
      <c r="B25" s="249" t="s">
        <v>654</v>
      </c>
      <c r="C25" s="278">
        <f>SUM('Honorarios Base 2024'!$D$11:$F$11)</f>
        <v>239439063.33599997</v>
      </c>
    </row>
    <row r="26" spans="2:4">
      <c r="B26" s="249" t="s">
        <v>655</v>
      </c>
      <c r="C26" s="278">
        <v>50000000</v>
      </c>
    </row>
    <row r="27" spans="2:4">
      <c r="B27" s="249" t="s">
        <v>656</v>
      </c>
      <c r="C27" s="278">
        <f>5000000*6</f>
        <v>30000000</v>
      </c>
    </row>
    <row r="28" spans="2:4" ht="15.75">
      <c r="B28" s="136" t="s">
        <v>657</v>
      </c>
      <c r="C28" s="136">
        <v>36</v>
      </c>
    </row>
    <row r="29" spans="2:4" ht="15.75">
      <c r="B29" s="136" t="s">
        <v>431</v>
      </c>
      <c r="C29" s="136">
        <v>1</v>
      </c>
    </row>
    <row r="32" spans="2:4">
      <c r="B32" s="144">
        <f>B31/3</f>
        <v>0</v>
      </c>
    </row>
  </sheetData>
  <mergeCells count="11">
    <mergeCell ref="B14:C14"/>
    <mergeCell ref="A1:E4"/>
    <mergeCell ref="A5:D5"/>
    <mergeCell ref="B9:C9"/>
    <mergeCell ref="B12:C12"/>
    <mergeCell ref="B13:C13"/>
    <mergeCell ref="B15:C15"/>
    <mergeCell ref="B16:C16"/>
    <mergeCell ref="B17:C17"/>
    <mergeCell ref="B18:C18"/>
    <mergeCell ref="B19:C1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4C481-2648-4B11-BC6D-F07B9EB88536}">
  <dimension ref="A2:CE11"/>
  <sheetViews>
    <sheetView tabSelected="1" topLeftCell="C1" zoomScale="90" zoomScaleNormal="90" workbookViewId="0">
      <selection activeCell="AF13" sqref="AF13"/>
    </sheetView>
  </sheetViews>
  <sheetFormatPr baseColWidth="10" defaultColWidth="11.42578125" defaultRowHeight="12.75"/>
  <cols>
    <col min="1" max="1" width="18" bestFit="1" customWidth="1"/>
    <col min="2" max="2" width="23.42578125" customWidth="1"/>
    <col min="3" max="3" width="14.5703125" customWidth="1"/>
    <col min="4" max="4" width="10" customWidth="1"/>
    <col min="5" max="5" width="18.140625" bestFit="1" customWidth="1"/>
    <col min="6" max="6" width="22.7109375" customWidth="1"/>
    <col min="7" max="17" width="2.7109375" customWidth="1"/>
    <col min="18" max="18" width="4.7109375" customWidth="1"/>
    <col min="19" max="66" width="2.7109375" customWidth="1"/>
    <col min="67" max="78" width="3.28515625" customWidth="1"/>
    <col min="79" max="79" width="20.85546875" customWidth="1"/>
  </cols>
  <sheetData>
    <row r="2" spans="1:83" ht="13.5">
      <c r="B2" s="224" t="s">
        <v>0</v>
      </c>
      <c r="C2" s="46"/>
      <c r="D2" s="46"/>
      <c r="E2" s="46"/>
      <c r="F2" s="46"/>
      <c r="G2" s="417"/>
      <c r="H2" s="417"/>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c r="AT2" s="328"/>
      <c r="AU2" s="328"/>
      <c r="AV2" s="328"/>
      <c r="AW2" s="328"/>
      <c r="AX2" s="328"/>
      <c r="AY2" s="328"/>
      <c r="AZ2" s="328"/>
      <c r="BA2" s="328"/>
      <c r="BB2" s="328"/>
      <c r="BC2" s="328"/>
      <c r="BD2" s="328"/>
      <c r="BE2" s="328"/>
      <c r="BF2" s="328"/>
      <c r="BG2" s="328"/>
      <c r="BH2" s="328"/>
      <c r="BI2" s="328"/>
      <c r="BJ2" s="328"/>
      <c r="BK2" s="328"/>
      <c r="BL2" s="328"/>
      <c r="BM2" s="328"/>
      <c r="BN2" s="328"/>
    </row>
    <row r="3" spans="1:83" ht="13.5">
      <c r="B3" s="4"/>
      <c r="C3" s="4"/>
      <c r="D3" s="4"/>
      <c r="E3" s="4"/>
      <c r="F3" s="4"/>
      <c r="G3" s="417"/>
      <c r="H3" s="417"/>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c r="AY3" s="328"/>
      <c r="AZ3" s="328"/>
      <c r="BA3" s="328"/>
      <c r="BB3" s="328"/>
      <c r="BC3" s="328"/>
      <c r="BD3" s="328"/>
      <c r="BE3" s="328"/>
      <c r="BF3" s="328"/>
      <c r="BG3" s="328"/>
      <c r="BH3" s="328"/>
      <c r="BI3" s="328"/>
      <c r="BJ3" s="328"/>
      <c r="BK3" s="328"/>
      <c r="BL3" s="328"/>
      <c r="BM3" s="328"/>
      <c r="BN3" s="328"/>
    </row>
    <row r="4" spans="1:83" ht="14.25" thickBot="1">
      <c r="B4" s="324" t="s">
        <v>233</v>
      </c>
      <c r="C4" s="324" t="s">
        <v>3</v>
      </c>
      <c r="D4" s="324" t="s">
        <v>234</v>
      </c>
      <c r="E4" s="324" t="s">
        <v>235</v>
      </c>
      <c r="F4" s="324" t="s">
        <v>236</v>
      </c>
      <c r="G4" s="409">
        <v>2024</v>
      </c>
      <c r="H4" s="410"/>
      <c r="I4" s="410"/>
      <c r="J4" s="410"/>
      <c r="K4" s="410"/>
      <c r="L4" s="410"/>
      <c r="M4" s="410"/>
      <c r="N4" s="410"/>
      <c r="O4" s="410"/>
      <c r="P4" s="410"/>
      <c r="Q4" s="410"/>
      <c r="R4" s="411"/>
      <c r="S4" s="349">
        <v>2025</v>
      </c>
      <c r="T4" s="350"/>
      <c r="U4" s="350"/>
      <c r="V4" s="350"/>
      <c r="W4" s="350"/>
      <c r="X4" s="350"/>
      <c r="Y4" s="350"/>
      <c r="Z4" s="350"/>
      <c r="AA4" s="350"/>
      <c r="AB4" s="350"/>
      <c r="AC4" s="350"/>
      <c r="AD4" s="412"/>
      <c r="AE4" s="349">
        <v>2026</v>
      </c>
      <c r="AF4" s="350"/>
      <c r="AG4" s="350"/>
      <c r="AH4" s="350"/>
      <c r="AI4" s="350"/>
      <c r="AJ4" s="350"/>
      <c r="AK4" s="350"/>
      <c r="AL4" s="350"/>
      <c r="AM4" s="350"/>
      <c r="AN4" s="350"/>
      <c r="AO4" s="350"/>
      <c r="AP4" s="412"/>
      <c r="AQ4" s="349">
        <v>2027</v>
      </c>
      <c r="AR4" s="350"/>
      <c r="AS4" s="350"/>
      <c r="AT4" s="350"/>
      <c r="AU4" s="350"/>
      <c r="AV4" s="350"/>
      <c r="AW4" s="350"/>
      <c r="AX4" s="350"/>
      <c r="AY4" s="350"/>
      <c r="AZ4" s="350"/>
      <c r="BA4" s="350"/>
      <c r="BB4" s="412"/>
      <c r="BC4" s="349">
        <v>2028</v>
      </c>
      <c r="BD4" s="350"/>
      <c r="BE4" s="350"/>
      <c r="BF4" s="350"/>
      <c r="BG4" s="350"/>
      <c r="BH4" s="350"/>
      <c r="BI4" s="350"/>
      <c r="BJ4" s="350"/>
      <c r="BK4" s="350"/>
      <c r="BL4" s="350"/>
      <c r="BM4" s="350"/>
      <c r="BN4" s="350"/>
      <c r="BO4" s="349">
        <v>2029</v>
      </c>
      <c r="BP4" s="350"/>
      <c r="BQ4" s="350"/>
      <c r="BR4" s="350"/>
      <c r="BS4" s="350"/>
      <c r="BT4" s="350"/>
      <c r="BU4" s="350"/>
      <c r="BV4" s="350"/>
      <c r="BW4" s="350"/>
      <c r="BX4" s="350"/>
      <c r="BY4" s="350"/>
      <c r="BZ4" s="350"/>
    </row>
    <row r="5" spans="1:83" ht="13.5">
      <c r="B5" s="416"/>
      <c r="C5" s="416"/>
      <c r="D5" s="416"/>
      <c r="E5" s="416"/>
      <c r="F5" s="416"/>
      <c r="G5" s="225">
        <v>1</v>
      </c>
      <c r="H5" s="226">
        <v>2</v>
      </c>
      <c r="I5" s="226">
        <v>3</v>
      </c>
      <c r="J5" s="226">
        <v>4</v>
      </c>
      <c r="K5" s="226">
        <v>5</v>
      </c>
      <c r="L5" s="226">
        <v>6</v>
      </c>
      <c r="M5" s="226">
        <v>7</v>
      </c>
      <c r="N5" s="226">
        <v>8</v>
      </c>
      <c r="O5" s="226">
        <v>9</v>
      </c>
      <c r="P5" s="226">
        <v>10</v>
      </c>
      <c r="Q5" s="226">
        <v>11</v>
      </c>
      <c r="R5" s="227">
        <v>12</v>
      </c>
      <c r="S5" s="122">
        <v>1</v>
      </c>
      <c r="T5" s="19">
        <v>2</v>
      </c>
      <c r="U5" s="19">
        <v>3</v>
      </c>
      <c r="V5" s="19">
        <v>4</v>
      </c>
      <c r="W5" s="19">
        <v>5</v>
      </c>
      <c r="X5" s="19">
        <v>6</v>
      </c>
      <c r="Y5" s="19">
        <v>7</v>
      </c>
      <c r="Z5" s="19">
        <v>8</v>
      </c>
      <c r="AA5" s="19">
        <v>9</v>
      </c>
      <c r="AB5" s="19">
        <v>10</v>
      </c>
      <c r="AC5" s="19">
        <v>11</v>
      </c>
      <c r="AD5" s="19">
        <v>12</v>
      </c>
      <c r="AE5" s="18">
        <v>1</v>
      </c>
      <c r="AF5" s="19">
        <v>2</v>
      </c>
      <c r="AG5" s="19">
        <v>3</v>
      </c>
      <c r="AH5" s="19">
        <v>4</v>
      </c>
      <c r="AI5" s="19">
        <v>5</v>
      </c>
      <c r="AJ5" s="19">
        <v>6</v>
      </c>
      <c r="AK5" s="19">
        <v>7</v>
      </c>
      <c r="AL5" s="19">
        <v>8</v>
      </c>
      <c r="AM5" s="19">
        <v>9</v>
      </c>
      <c r="AN5" s="19">
        <v>10</v>
      </c>
      <c r="AO5" s="19">
        <v>11</v>
      </c>
      <c r="AP5" s="19">
        <v>12</v>
      </c>
      <c r="AQ5" s="18">
        <v>1</v>
      </c>
      <c r="AR5" s="19">
        <v>2</v>
      </c>
      <c r="AS5" s="19">
        <v>3</v>
      </c>
      <c r="AT5" s="19">
        <v>4</v>
      </c>
      <c r="AU5" s="19">
        <v>5</v>
      </c>
      <c r="AV5" s="19">
        <v>6</v>
      </c>
      <c r="AW5" s="19">
        <v>7</v>
      </c>
      <c r="AX5" s="19">
        <v>8</v>
      </c>
      <c r="AY5" s="19">
        <v>9</v>
      </c>
      <c r="AZ5" s="19">
        <v>10</v>
      </c>
      <c r="BA5" s="19">
        <v>11</v>
      </c>
      <c r="BB5" s="19">
        <v>12</v>
      </c>
      <c r="BC5" s="18">
        <v>1</v>
      </c>
      <c r="BD5" s="19">
        <v>2</v>
      </c>
      <c r="BE5" s="19">
        <v>3</v>
      </c>
      <c r="BF5" s="19">
        <v>4</v>
      </c>
      <c r="BG5" s="19">
        <v>5</v>
      </c>
      <c r="BH5" s="19">
        <v>6</v>
      </c>
      <c r="BI5" s="19">
        <v>7</v>
      </c>
      <c r="BJ5" s="19">
        <v>8</v>
      </c>
      <c r="BK5" s="19">
        <v>9</v>
      </c>
      <c r="BL5" s="19">
        <v>10</v>
      </c>
      <c r="BM5" s="19">
        <v>11</v>
      </c>
      <c r="BN5" s="19">
        <v>12</v>
      </c>
      <c r="BO5" s="18">
        <v>1</v>
      </c>
      <c r="BP5" s="19">
        <v>2</v>
      </c>
      <c r="BQ5" s="19">
        <v>3</v>
      </c>
      <c r="BR5" s="19">
        <v>4</v>
      </c>
      <c r="BS5" s="19">
        <v>5</v>
      </c>
      <c r="BT5" s="19">
        <v>6</v>
      </c>
      <c r="BU5" s="19">
        <v>7</v>
      </c>
      <c r="BV5" s="19">
        <v>8</v>
      </c>
      <c r="BW5" s="19">
        <v>9</v>
      </c>
      <c r="BX5" s="19">
        <v>10</v>
      </c>
      <c r="BY5" s="19">
        <v>11</v>
      </c>
      <c r="BZ5" s="19">
        <v>12</v>
      </c>
    </row>
    <row r="6" spans="1:83" ht="13.5" customHeight="1">
      <c r="B6" s="413" t="s">
        <v>237</v>
      </c>
      <c r="C6" s="414"/>
      <c r="D6" s="414"/>
      <c r="E6" s="414"/>
      <c r="F6" s="415"/>
      <c r="G6" s="405">
        <f>SUM(G7:R7)</f>
        <v>3237054351.928555</v>
      </c>
      <c r="H6" s="406"/>
      <c r="I6" s="406"/>
      <c r="J6" s="406"/>
      <c r="K6" s="406"/>
      <c r="L6" s="406"/>
      <c r="M6" s="406"/>
      <c r="N6" s="406"/>
      <c r="O6" s="406"/>
      <c r="P6" s="406"/>
      <c r="Q6" s="406"/>
      <c r="R6" s="407"/>
      <c r="S6" s="405">
        <f>SUM(S7:AD7)</f>
        <v>2100000000</v>
      </c>
      <c r="T6" s="406"/>
      <c r="U6" s="406"/>
      <c r="V6" s="406"/>
      <c r="W6" s="406"/>
      <c r="X6" s="406"/>
      <c r="Y6" s="406"/>
      <c r="Z6" s="406"/>
      <c r="AA6" s="406"/>
      <c r="AB6" s="406"/>
      <c r="AC6" s="406"/>
      <c r="AD6" s="407"/>
      <c r="AE6" s="405">
        <f t="shared" ref="AE6" si="0">SUM(AE7:AP7)</f>
        <v>12017213858.773779</v>
      </c>
      <c r="AF6" s="406"/>
      <c r="AG6" s="406"/>
      <c r="AH6" s="406"/>
      <c r="AI6" s="406"/>
      <c r="AJ6" s="406"/>
      <c r="AK6" s="406"/>
      <c r="AL6" s="406"/>
      <c r="AM6" s="406"/>
      <c r="AN6" s="406"/>
      <c r="AO6" s="406"/>
      <c r="AP6" s="407"/>
      <c r="AQ6" s="405">
        <f t="shared" ref="AQ6" si="1">SUM(AQ7:BB7)</f>
        <v>12017213858.773779</v>
      </c>
      <c r="AR6" s="406"/>
      <c r="AS6" s="406"/>
      <c r="AT6" s="406"/>
      <c r="AU6" s="406"/>
      <c r="AV6" s="406"/>
      <c r="AW6" s="406"/>
      <c r="AX6" s="406"/>
      <c r="AY6" s="406"/>
      <c r="AZ6" s="406"/>
      <c r="BA6" s="406"/>
      <c r="BB6" s="407"/>
      <c r="BC6" s="405">
        <f>SUM(BC7:BN7)</f>
        <v>11833992195.606224</v>
      </c>
      <c r="BD6" s="406"/>
      <c r="BE6" s="406"/>
      <c r="BF6" s="406"/>
      <c r="BG6" s="406"/>
      <c r="BH6" s="406"/>
      <c r="BI6" s="406"/>
      <c r="BJ6" s="406"/>
      <c r="BK6" s="406"/>
      <c r="BL6" s="406"/>
      <c r="BM6" s="406"/>
      <c r="BN6" s="407"/>
      <c r="BO6" s="405">
        <f>SUM(BO7:BZ7)</f>
        <v>8413716180.5101128</v>
      </c>
      <c r="BP6" s="406"/>
      <c r="BQ6" s="406"/>
      <c r="BR6" s="406"/>
      <c r="BS6" s="406"/>
      <c r="BT6" s="406"/>
      <c r="BU6" s="406"/>
      <c r="BV6" s="406"/>
      <c r="BW6" s="406"/>
      <c r="BX6" s="406"/>
      <c r="BY6" s="406"/>
      <c r="BZ6" s="407"/>
      <c r="CA6" s="315">
        <f>+SUM(G6:BZ6)</f>
        <v>49619190445.592453</v>
      </c>
      <c r="CB6" s="316"/>
      <c r="CE6" s="317"/>
    </row>
    <row r="7" spans="1:83" ht="13.5" customHeight="1">
      <c r="B7" s="408" t="s">
        <v>238</v>
      </c>
      <c r="C7" s="408"/>
      <c r="D7" s="408"/>
      <c r="E7" s="408"/>
      <c r="F7" s="408"/>
      <c r="G7" s="228"/>
      <c r="H7" s="228"/>
      <c r="I7" s="228"/>
      <c r="J7" s="228"/>
      <c r="K7" s="228"/>
      <c r="L7" s="228"/>
      <c r="M7" s="228"/>
      <c r="N7" s="228"/>
      <c r="O7" s="228">
        <f>SUM(O8:O11)</f>
        <v>809263587.98213875</v>
      </c>
      <c r="P7" s="228">
        <f t="shared" ref="P7:BN7" si="2">SUM(P8:P11)</f>
        <v>809263587.98213875</v>
      </c>
      <c r="Q7" s="228">
        <f t="shared" si="2"/>
        <v>809263587.98213875</v>
      </c>
      <c r="R7" s="228">
        <f t="shared" si="2"/>
        <v>809263587.98213875</v>
      </c>
      <c r="S7" s="228">
        <f t="shared" si="2"/>
        <v>175000000</v>
      </c>
      <c r="T7" s="228">
        <f t="shared" si="2"/>
        <v>175000000</v>
      </c>
      <c r="U7" s="228">
        <f t="shared" si="2"/>
        <v>175000000</v>
      </c>
      <c r="V7" s="228">
        <f t="shared" si="2"/>
        <v>175000000</v>
      </c>
      <c r="W7" s="228">
        <f t="shared" si="2"/>
        <v>175000000</v>
      </c>
      <c r="X7" s="228">
        <f t="shared" si="2"/>
        <v>175000000</v>
      </c>
      <c r="Y7" s="228">
        <f t="shared" si="2"/>
        <v>175000000</v>
      </c>
      <c r="Z7" s="228">
        <f t="shared" si="2"/>
        <v>175000000</v>
      </c>
      <c r="AA7" s="228">
        <f>SUM(AA8:AA11)</f>
        <v>175000000</v>
      </c>
      <c r="AB7" s="228">
        <f t="shared" si="2"/>
        <v>175000000</v>
      </c>
      <c r="AC7" s="228">
        <f t="shared" si="2"/>
        <v>175000000</v>
      </c>
      <c r="AD7" s="228">
        <f t="shared" si="2"/>
        <v>175000000</v>
      </c>
      <c r="AE7" s="228">
        <f t="shared" si="2"/>
        <v>1001434488.2311484</v>
      </c>
      <c r="AF7" s="228">
        <f t="shared" si="2"/>
        <v>1001434488.2311484</v>
      </c>
      <c r="AG7" s="228">
        <f t="shared" si="2"/>
        <v>1001434488.2311484</v>
      </c>
      <c r="AH7" s="228">
        <f t="shared" si="2"/>
        <v>1001434488.2311484</v>
      </c>
      <c r="AI7" s="228">
        <f t="shared" si="2"/>
        <v>1001434488.2311484</v>
      </c>
      <c r="AJ7" s="228">
        <f t="shared" si="2"/>
        <v>1001434488.2311484</v>
      </c>
      <c r="AK7" s="228">
        <f t="shared" si="2"/>
        <v>1001434488.2311484</v>
      </c>
      <c r="AL7" s="228">
        <f t="shared" si="2"/>
        <v>1001434488.2311484</v>
      </c>
      <c r="AM7" s="228">
        <f t="shared" si="2"/>
        <v>1001434488.2311484</v>
      </c>
      <c r="AN7" s="228">
        <f t="shared" si="2"/>
        <v>1001434488.2311484</v>
      </c>
      <c r="AO7" s="228">
        <f t="shared" si="2"/>
        <v>1001434488.2311484</v>
      </c>
      <c r="AP7" s="228">
        <f t="shared" si="2"/>
        <v>1001434488.2311484</v>
      </c>
      <c r="AQ7" s="228">
        <f t="shared" si="2"/>
        <v>1001434488.2311484</v>
      </c>
      <c r="AR7" s="228">
        <f t="shared" si="2"/>
        <v>1001434488.2311484</v>
      </c>
      <c r="AS7" s="228">
        <f t="shared" si="2"/>
        <v>1001434488.2311484</v>
      </c>
      <c r="AT7" s="228">
        <f t="shared" si="2"/>
        <v>1001434488.2311484</v>
      </c>
      <c r="AU7" s="228">
        <f t="shared" si="2"/>
        <v>1001434488.2311484</v>
      </c>
      <c r="AV7" s="228">
        <f t="shared" si="2"/>
        <v>1001434488.2311484</v>
      </c>
      <c r="AW7" s="228">
        <f t="shared" si="2"/>
        <v>1001434488.2311484</v>
      </c>
      <c r="AX7" s="228">
        <f t="shared" si="2"/>
        <v>1001434488.2311484</v>
      </c>
      <c r="AY7" s="228">
        <f t="shared" si="2"/>
        <v>1001434488.2311484</v>
      </c>
      <c r="AZ7" s="228">
        <f t="shared" si="2"/>
        <v>1001434488.2311484</v>
      </c>
      <c r="BA7" s="228">
        <f t="shared" si="2"/>
        <v>1001434488.2311484</v>
      </c>
      <c r="BB7" s="228">
        <f t="shared" si="2"/>
        <v>1001434488.2311484</v>
      </c>
      <c r="BC7" s="228">
        <f t="shared" si="2"/>
        <v>1001434488.2311484</v>
      </c>
      <c r="BD7" s="228">
        <f t="shared" si="2"/>
        <v>1001434488.2311484</v>
      </c>
      <c r="BE7" s="228">
        <f t="shared" si="2"/>
        <v>1001434488.2311484</v>
      </c>
      <c r="BF7" s="228">
        <f t="shared" si="2"/>
        <v>1001434488.2311484</v>
      </c>
      <c r="BG7" s="228">
        <f t="shared" si="2"/>
        <v>1001434488.2311484</v>
      </c>
      <c r="BH7" s="228">
        <f t="shared" si="2"/>
        <v>1001434488.2311484</v>
      </c>
      <c r="BI7" s="228">
        <f t="shared" si="2"/>
        <v>1001434488.2311484</v>
      </c>
      <c r="BJ7" s="228">
        <f t="shared" si="2"/>
        <v>1001434488.2311484</v>
      </c>
      <c r="BK7" s="228">
        <f t="shared" si="2"/>
        <v>955629072.43925953</v>
      </c>
      <c r="BL7" s="228">
        <f t="shared" si="2"/>
        <v>955629072.43925953</v>
      </c>
      <c r="BM7" s="228">
        <f t="shared" si="2"/>
        <v>955629072.43925953</v>
      </c>
      <c r="BN7" s="228">
        <f t="shared" si="2"/>
        <v>955629072.43925953</v>
      </c>
      <c r="BO7" s="228">
        <f t="shared" ref="BO7:BZ7" si="3">SUM(BO8:BO11)</f>
        <v>955629072.43925953</v>
      </c>
      <c r="BP7" s="228">
        <f t="shared" si="3"/>
        <v>955629072.43925953</v>
      </c>
      <c r="BQ7" s="228">
        <f t="shared" si="3"/>
        <v>955629072.43925953</v>
      </c>
      <c r="BR7" s="228">
        <f t="shared" si="3"/>
        <v>955629072.43925953</v>
      </c>
      <c r="BS7" s="228">
        <f t="shared" si="3"/>
        <v>955629072.43925953</v>
      </c>
      <c r="BT7" s="228">
        <f t="shared" si="3"/>
        <v>955629072.43925953</v>
      </c>
      <c r="BU7" s="228">
        <f t="shared" si="3"/>
        <v>955629072.43925953</v>
      </c>
      <c r="BV7" s="228">
        <f t="shared" si="3"/>
        <v>955629072.43925953</v>
      </c>
      <c r="BW7" s="228">
        <f t="shared" si="3"/>
        <v>192170900.24900955</v>
      </c>
      <c r="BX7" s="228">
        <f t="shared" si="3"/>
        <v>192170900.24900955</v>
      </c>
      <c r="BY7" s="228">
        <f t="shared" si="3"/>
        <v>192170900.24900955</v>
      </c>
      <c r="BZ7" s="228">
        <f t="shared" si="3"/>
        <v>192170900.24900955</v>
      </c>
    </row>
    <row r="8" spans="1:83" ht="97.5" customHeight="1">
      <c r="B8" s="60" t="s">
        <v>402</v>
      </c>
      <c r="C8" s="229">
        <f>'Gobernanza de Datos'!C19</f>
        <v>5879549962.464859</v>
      </c>
      <c r="D8" s="62">
        <v>48</v>
      </c>
      <c r="E8" s="247">
        <f>C8/D8</f>
        <v>122490624.21801789</v>
      </c>
      <c r="F8" s="230" t="s">
        <v>240</v>
      </c>
      <c r="G8" s="35"/>
      <c r="H8" s="35"/>
      <c r="I8" s="35"/>
      <c r="J8" s="35"/>
      <c r="K8" s="35"/>
      <c r="L8" s="35"/>
      <c r="M8" s="35"/>
      <c r="N8" s="35"/>
      <c r="O8" s="35"/>
      <c r="P8" s="35"/>
      <c r="Q8" s="35"/>
      <c r="R8" s="35"/>
      <c r="S8" s="311"/>
      <c r="T8" s="311"/>
      <c r="U8" s="311"/>
      <c r="V8" s="311"/>
      <c r="W8" s="311"/>
      <c r="X8" s="311"/>
      <c r="Y8" s="311"/>
      <c r="Z8" s="311"/>
      <c r="AA8" s="311"/>
      <c r="AB8" s="311"/>
      <c r="AC8" s="311"/>
      <c r="AD8" s="311"/>
      <c r="AE8" s="231">
        <f>$E$8</f>
        <v>122490624.21801789</v>
      </c>
      <c r="AF8" s="231">
        <f t="shared" ref="AF8:BZ8" si="4">$E$8</f>
        <v>122490624.21801789</v>
      </c>
      <c r="AG8" s="231">
        <f t="shared" si="4"/>
        <v>122490624.21801789</v>
      </c>
      <c r="AH8" s="231">
        <f t="shared" si="4"/>
        <v>122490624.21801789</v>
      </c>
      <c r="AI8" s="231">
        <f t="shared" si="4"/>
        <v>122490624.21801789</v>
      </c>
      <c r="AJ8" s="231">
        <f t="shared" si="4"/>
        <v>122490624.21801789</v>
      </c>
      <c r="AK8" s="231">
        <f t="shared" si="4"/>
        <v>122490624.21801789</v>
      </c>
      <c r="AL8" s="231">
        <f t="shared" si="4"/>
        <v>122490624.21801789</v>
      </c>
      <c r="AM8" s="231">
        <f t="shared" si="4"/>
        <v>122490624.21801789</v>
      </c>
      <c r="AN8" s="231">
        <f t="shared" si="4"/>
        <v>122490624.21801789</v>
      </c>
      <c r="AO8" s="231">
        <f t="shared" si="4"/>
        <v>122490624.21801789</v>
      </c>
      <c r="AP8" s="231">
        <f t="shared" si="4"/>
        <v>122490624.21801789</v>
      </c>
      <c r="AQ8" s="231">
        <f t="shared" si="4"/>
        <v>122490624.21801789</v>
      </c>
      <c r="AR8" s="231">
        <f t="shared" si="4"/>
        <v>122490624.21801789</v>
      </c>
      <c r="AS8" s="231">
        <f t="shared" si="4"/>
        <v>122490624.21801789</v>
      </c>
      <c r="AT8" s="231">
        <f t="shared" si="4"/>
        <v>122490624.21801789</v>
      </c>
      <c r="AU8" s="231">
        <f t="shared" si="4"/>
        <v>122490624.21801789</v>
      </c>
      <c r="AV8" s="231">
        <f t="shared" si="4"/>
        <v>122490624.21801789</v>
      </c>
      <c r="AW8" s="231">
        <f t="shared" si="4"/>
        <v>122490624.21801789</v>
      </c>
      <c r="AX8" s="231">
        <f t="shared" si="4"/>
        <v>122490624.21801789</v>
      </c>
      <c r="AY8" s="231">
        <f t="shared" si="4"/>
        <v>122490624.21801789</v>
      </c>
      <c r="AZ8" s="231">
        <f t="shared" si="4"/>
        <v>122490624.21801789</v>
      </c>
      <c r="BA8" s="231">
        <f t="shared" si="4"/>
        <v>122490624.21801789</v>
      </c>
      <c r="BB8" s="231">
        <f t="shared" si="4"/>
        <v>122490624.21801789</v>
      </c>
      <c r="BC8" s="231">
        <f t="shared" si="4"/>
        <v>122490624.21801789</v>
      </c>
      <c r="BD8" s="231">
        <f t="shared" si="4"/>
        <v>122490624.21801789</v>
      </c>
      <c r="BE8" s="231">
        <f t="shared" si="4"/>
        <v>122490624.21801789</v>
      </c>
      <c r="BF8" s="231">
        <f t="shared" si="4"/>
        <v>122490624.21801789</v>
      </c>
      <c r="BG8" s="231">
        <f t="shared" si="4"/>
        <v>122490624.21801789</v>
      </c>
      <c r="BH8" s="231">
        <f t="shared" si="4"/>
        <v>122490624.21801789</v>
      </c>
      <c r="BI8" s="231">
        <f t="shared" si="4"/>
        <v>122490624.21801789</v>
      </c>
      <c r="BJ8" s="231">
        <f t="shared" si="4"/>
        <v>122490624.21801789</v>
      </c>
      <c r="BK8" s="231">
        <f t="shared" si="4"/>
        <v>122490624.21801789</v>
      </c>
      <c r="BL8" s="231">
        <f t="shared" si="4"/>
        <v>122490624.21801789</v>
      </c>
      <c r="BM8" s="231">
        <f t="shared" si="4"/>
        <v>122490624.21801789</v>
      </c>
      <c r="BN8" s="231">
        <f t="shared" si="4"/>
        <v>122490624.21801789</v>
      </c>
      <c r="BO8" s="231">
        <f t="shared" si="4"/>
        <v>122490624.21801789</v>
      </c>
      <c r="BP8" s="231">
        <f t="shared" si="4"/>
        <v>122490624.21801789</v>
      </c>
      <c r="BQ8" s="231">
        <f t="shared" si="4"/>
        <v>122490624.21801789</v>
      </c>
      <c r="BR8" s="231">
        <f t="shared" si="4"/>
        <v>122490624.21801789</v>
      </c>
      <c r="BS8" s="231">
        <f t="shared" si="4"/>
        <v>122490624.21801789</v>
      </c>
      <c r="BT8" s="231">
        <f t="shared" si="4"/>
        <v>122490624.21801789</v>
      </c>
      <c r="BU8" s="231">
        <f t="shared" si="4"/>
        <v>122490624.21801789</v>
      </c>
      <c r="BV8" s="231">
        <f t="shared" si="4"/>
        <v>122490624.21801789</v>
      </c>
      <c r="BW8" s="231">
        <f t="shared" si="4"/>
        <v>122490624.21801789</v>
      </c>
      <c r="BX8" s="231">
        <f t="shared" si="4"/>
        <v>122490624.21801789</v>
      </c>
      <c r="BY8" s="231">
        <f t="shared" si="4"/>
        <v>122490624.21801789</v>
      </c>
      <c r="BZ8" s="231">
        <f t="shared" si="4"/>
        <v>122490624.21801789</v>
      </c>
    </row>
    <row r="9" spans="1:83" ht="94.5">
      <c r="A9" s="144"/>
      <c r="B9" s="232" t="s">
        <v>404</v>
      </c>
      <c r="C9" s="233">
        <f>Seguridad!B20</f>
        <v>5444653249.4876003</v>
      </c>
      <c r="D9" s="232">
        <v>60</v>
      </c>
      <c r="E9" s="233">
        <f>C9/D9</f>
        <v>90744220.824793339</v>
      </c>
      <c r="F9" s="234" t="s">
        <v>242</v>
      </c>
      <c r="G9" s="35"/>
      <c r="H9" s="35"/>
      <c r="I9" s="35"/>
      <c r="J9" s="35"/>
      <c r="K9" s="35"/>
      <c r="L9" s="35"/>
      <c r="M9" s="235"/>
      <c r="N9" s="241"/>
      <c r="O9" s="241"/>
      <c r="P9" s="241"/>
      <c r="Q9" s="241"/>
      <c r="R9" s="241"/>
      <c r="S9" s="236">
        <f>+Seguridad!$C$33/12</f>
        <v>175000000</v>
      </c>
      <c r="T9" s="236">
        <f>+Seguridad!$C$33/12</f>
        <v>175000000</v>
      </c>
      <c r="U9" s="236">
        <f>+Seguridad!$C$33/12</f>
        <v>175000000</v>
      </c>
      <c r="V9" s="236">
        <f>+Seguridad!$C$33/12</f>
        <v>175000000</v>
      </c>
      <c r="W9" s="236">
        <f>+Seguridad!$C$33/12</f>
        <v>175000000</v>
      </c>
      <c r="X9" s="236">
        <f>+Seguridad!$C$33/12</f>
        <v>175000000</v>
      </c>
      <c r="Y9" s="236">
        <f>+Seguridad!$C$33/12</f>
        <v>175000000</v>
      </c>
      <c r="Z9" s="236">
        <f>+Seguridad!$C$33/12</f>
        <v>175000000</v>
      </c>
      <c r="AA9" s="236">
        <f>+Seguridad!$C$33/12</f>
        <v>175000000</v>
      </c>
      <c r="AB9" s="236">
        <f>+Seguridad!$C$33/12</f>
        <v>175000000</v>
      </c>
      <c r="AC9" s="236">
        <f>+Seguridad!$C$33/12</f>
        <v>175000000</v>
      </c>
      <c r="AD9" s="236">
        <f>+Seguridad!$C$33/12</f>
        <v>175000000</v>
      </c>
      <c r="AE9" s="236">
        <f>+(Seguridad!$C$22+Seguridad!$C$23+Seguridad!$C$24+Seguridad!$C$25)/48</f>
        <v>69680276.030991659</v>
      </c>
      <c r="AF9" s="236">
        <f>+(Seguridad!$C$22+Seguridad!$C$23+Seguridad!$C$24+Seguridad!$C$25)/48</f>
        <v>69680276.030991659</v>
      </c>
      <c r="AG9" s="236">
        <f>+(Seguridad!$C$22+Seguridad!$C$23+Seguridad!$C$24+Seguridad!$C$25)/48</f>
        <v>69680276.030991659</v>
      </c>
      <c r="AH9" s="236">
        <f>+(Seguridad!$C$22+Seguridad!$C$23+Seguridad!$C$24+Seguridad!$C$25)/48</f>
        <v>69680276.030991659</v>
      </c>
      <c r="AI9" s="236">
        <f>+(Seguridad!$C$22+Seguridad!$C$23+Seguridad!$C$24+Seguridad!$C$25)/48</f>
        <v>69680276.030991659</v>
      </c>
      <c r="AJ9" s="236">
        <f>+(Seguridad!$C$22+Seguridad!$C$23+Seguridad!$C$24+Seguridad!$C$25)/48</f>
        <v>69680276.030991659</v>
      </c>
      <c r="AK9" s="236">
        <f>+(Seguridad!$C$22+Seguridad!$C$23+Seguridad!$C$24+Seguridad!$C$25)/48</f>
        <v>69680276.030991659</v>
      </c>
      <c r="AL9" s="236">
        <f>+(Seguridad!$C$22+Seguridad!$C$23+Seguridad!$C$24+Seguridad!$C$25)/48</f>
        <v>69680276.030991659</v>
      </c>
      <c r="AM9" s="236">
        <f>+(Seguridad!$C$22+Seguridad!$C$23+Seguridad!$C$24+Seguridad!$C$25)/48</f>
        <v>69680276.030991659</v>
      </c>
      <c r="AN9" s="236">
        <f>+(Seguridad!$C$22+Seguridad!$C$23+Seguridad!$C$24+Seguridad!$C$25)/48</f>
        <v>69680276.030991659</v>
      </c>
      <c r="AO9" s="236">
        <f>+(Seguridad!$C$22+Seguridad!$C$23+Seguridad!$C$24+Seguridad!$C$25)/48</f>
        <v>69680276.030991659</v>
      </c>
      <c r="AP9" s="236">
        <f>+(Seguridad!$C$22+Seguridad!$C$23+Seguridad!$C$24+Seguridad!$C$25)/48</f>
        <v>69680276.030991659</v>
      </c>
      <c r="AQ9" s="236">
        <f>+(Seguridad!$C$22+Seguridad!$C$23+Seguridad!$C$24+Seguridad!$C$25)/48</f>
        <v>69680276.030991659</v>
      </c>
      <c r="AR9" s="236">
        <f>+(Seguridad!$C$22+Seguridad!$C$23+Seguridad!$C$24+Seguridad!$C$25)/48</f>
        <v>69680276.030991659</v>
      </c>
      <c r="AS9" s="236">
        <f>+(Seguridad!$C$22+Seguridad!$C$23+Seguridad!$C$24+Seguridad!$C$25)/48</f>
        <v>69680276.030991659</v>
      </c>
      <c r="AT9" s="236">
        <f>+(Seguridad!$C$22+Seguridad!$C$23+Seguridad!$C$24+Seguridad!$C$25)/48</f>
        <v>69680276.030991659</v>
      </c>
      <c r="AU9" s="236">
        <f>+(Seguridad!$C$22+Seguridad!$C$23+Seguridad!$C$24+Seguridad!$C$25)/48</f>
        <v>69680276.030991659</v>
      </c>
      <c r="AV9" s="236">
        <f>+(Seguridad!$C$22+Seguridad!$C$23+Seguridad!$C$24+Seguridad!$C$25)/48</f>
        <v>69680276.030991659</v>
      </c>
      <c r="AW9" s="236">
        <f>+(Seguridad!$C$22+Seguridad!$C$23+Seguridad!$C$24+Seguridad!$C$25)/48</f>
        <v>69680276.030991659</v>
      </c>
      <c r="AX9" s="236">
        <f>+(Seguridad!$C$22+Seguridad!$C$23+Seguridad!$C$24+Seguridad!$C$25)/48</f>
        <v>69680276.030991659</v>
      </c>
      <c r="AY9" s="236">
        <f>+(Seguridad!$C$22+Seguridad!$C$23+Seguridad!$C$24+Seguridad!$C$25)/48</f>
        <v>69680276.030991659</v>
      </c>
      <c r="AZ9" s="236">
        <f>+(Seguridad!$C$22+Seguridad!$C$23+Seguridad!$C$24+Seguridad!$C$25)/48</f>
        <v>69680276.030991659</v>
      </c>
      <c r="BA9" s="236">
        <f>+(Seguridad!$C$22+Seguridad!$C$23+Seguridad!$C$24+Seguridad!$C$25)/48</f>
        <v>69680276.030991659</v>
      </c>
      <c r="BB9" s="236">
        <f>+(Seguridad!$C$22+Seguridad!$C$23+Seguridad!$C$24+Seguridad!$C$25)/48</f>
        <v>69680276.030991659</v>
      </c>
      <c r="BC9" s="236">
        <f>+(Seguridad!$C$22+Seguridad!$C$23+Seguridad!$C$24+Seguridad!$C$25)/48</f>
        <v>69680276.030991659</v>
      </c>
      <c r="BD9" s="236">
        <f>+(Seguridad!$C$22+Seguridad!$C$23+Seguridad!$C$24+Seguridad!$C$25)/48</f>
        <v>69680276.030991659</v>
      </c>
      <c r="BE9" s="236">
        <f>+(Seguridad!$C$22+Seguridad!$C$23+Seguridad!$C$24+Seguridad!$C$25)/48</f>
        <v>69680276.030991659</v>
      </c>
      <c r="BF9" s="236">
        <f>+(Seguridad!$C$22+Seguridad!$C$23+Seguridad!$C$24+Seguridad!$C$25)/48</f>
        <v>69680276.030991659</v>
      </c>
      <c r="BG9" s="236">
        <f>+(Seguridad!$C$22+Seguridad!$C$23+Seguridad!$C$24+Seguridad!$C$25)/48</f>
        <v>69680276.030991659</v>
      </c>
      <c r="BH9" s="236">
        <f>+(Seguridad!$C$22+Seguridad!$C$23+Seguridad!$C$24+Seguridad!$C$25)/48</f>
        <v>69680276.030991659</v>
      </c>
      <c r="BI9" s="236">
        <f>+(Seguridad!$C$22+Seguridad!$C$23+Seguridad!$C$24+Seguridad!$C$25)/48</f>
        <v>69680276.030991659</v>
      </c>
      <c r="BJ9" s="236">
        <f>+(Seguridad!$C$22+Seguridad!$C$23+Seguridad!$C$24+Seguridad!$C$25)/48</f>
        <v>69680276.030991659</v>
      </c>
      <c r="BK9" s="236">
        <f>+(Seguridad!$C$22+Seguridad!$C$23+Seguridad!$C$24+Seguridad!$C$25)/48</f>
        <v>69680276.030991659</v>
      </c>
      <c r="BL9" s="236">
        <f>+(Seguridad!$C$22+Seguridad!$C$23+Seguridad!$C$24+Seguridad!$C$25)/48</f>
        <v>69680276.030991659</v>
      </c>
      <c r="BM9" s="236">
        <f>+(Seguridad!$C$22+Seguridad!$C$23+Seguridad!$C$24+Seguridad!$C$25)/48</f>
        <v>69680276.030991659</v>
      </c>
      <c r="BN9" s="236">
        <f>+(Seguridad!$C$22+Seguridad!$C$23+Seguridad!$C$24+Seguridad!$C$25)/48</f>
        <v>69680276.030991659</v>
      </c>
      <c r="BO9" s="236">
        <f>+(Seguridad!$C$22+Seguridad!$C$23+Seguridad!$C$24+Seguridad!$C$25)/48</f>
        <v>69680276.030991659</v>
      </c>
      <c r="BP9" s="236">
        <f>+(Seguridad!$C$22+Seguridad!$C$23+Seguridad!$C$24+Seguridad!$C$25)/48</f>
        <v>69680276.030991659</v>
      </c>
      <c r="BQ9" s="236">
        <f>+(Seguridad!$C$22+Seguridad!$C$23+Seguridad!$C$24+Seguridad!$C$25)/48</f>
        <v>69680276.030991659</v>
      </c>
      <c r="BR9" s="236">
        <f>+(Seguridad!$C$22+Seguridad!$C$23+Seguridad!$C$24+Seguridad!$C$25)/48</f>
        <v>69680276.030991659</v>
      </c>
      <c r="BS9" s="236">
        <f>+(Seguridad!$C$22+Seguridad!$C$23+Seguridad!$C$24+Seguridad!$C$25)/48</f>
        <v>69680276.030991659</v>
      </c>
      <c r="BT9" s="236">
        <f>+(Seguridad!$C$22+Seguridad!$C$23+Seguridad!$C$24+Seguridad!$C$25)/48</f>
        <v>69680276.030991659</v>
      </c>
      <c r="BU9" s="236">
        <f>+(Seguridad!$C$22+Seguridad!$C$23+Seguridad!$C$24+Seguridad!$C$25)/48</f>
        <v>69680276.030991659</v>
      </c>
      <c r="BV9" s="236">
        <f>+(Seguridad!$C$22+Seguridad!$C$23+Seguridad!$C$24+Seguridad!$C$25)/48</f>
        <v>69680276.030991659</v>
      </c>
      <c r="BW9" s="236">
        <f>+(Seguridad!$C$22+Seguridad!$C$23+Seguridad!$C$24+Seguridad!$C$25)/48</f>
        <v>69680276.030991659</v>
      </c>
      <c r="BX9" s="236">
        <f>+(Seguridad!$C$22+Seguridad!$C$23+Seguridad!$C$24+Seguridad!$C$25)/48</f>
        <v>69680276.030991659</v>
      </c>
      <c r="BY9" s="236">
        <f>+(Seguridad!$C$22+Seguridad!$C$23+Seguridad!$C$24+Seguridad!$C$25)/48</f>
        <v>69680276.030991659</v>
      </c>
      <c r="BZ9" s="236">
        <f>+(Seguridad!$C$22+Seguridad!$C$23+Seguridad!$C$24+Seguridad!$C$25)/48</f>
        <v>69680276.030991659</v>
      </c>
    </row>
    <row r="10" spans="1:83" ht="54">
      <c r="A10" s="144"/>
      <c r="B10" s="237" t="s">
        <v>406</v>
      </c>
      <c r="C10" s="238">
        <f>'Modelo Operativo'!B20</f>
        <v>36645992265.131996</v>
      </c>
      <c r="D10" s="237">
        <v>48</v>
      </c>
      <c r="E10" s="238">
        <f>C10/D10</f>
        <v>763458172.19024992</v>
      </c>
      <c r="F10" s="239" t="s">
        <v>243</v>
      </c>
      <c r="G10" s="35"/>
      <c r="H10" s="35"/>
      <c r="I10" s="35"/>
      <c r="J10" s="35"/>
      <c r="K10" s="35"/>
      <c r="L10" s="35"/>
      <c r="M10" s="35"/>
      <c r="N10" s="35"/>
      <c r="O10" s="240">
        <f>$E$10</f>
        <v>763458172.19024992</v>
      </c>
      <c r="P10" s="240">
        <f t="shared" ref="P10:BN10" si="5">$E$10</f>
        <v>763458172.19024992</v>
      </c>
      <c r="Q10" s="240">
        <f t="shared" si="5"/>
        <v>763458172.19024992</v>
      </c>
      <c r="R10" s="240">
        <f t="shared" si="5"/>
        <v>763458172.19024992</v>
      </c>
      <c r="S10" s="309"/>
      <c r="T10" s="309"/>
      <c r="U10" s="309"/>
      <c r="V10" s="309"/>
      <c r="W10" s="309"/>
      <c r="X10" s="309"/>
      <c r="Y10" s="309"/>
      <c r="Z10" s="309"/>
      <c r="AA10" s="309"/>
      <c r="AB10" s="309"/>
      <c r="AC10" s="309"/>
      <c r="AD10" s="309"/>
      <c r="AE10" s="240">
        <f t="shared" si="5"/>
        <v>763458172.19024992</v>
      </c>
      <c r="AF10" s="240">
        <f t="shared" si="5"/>
        <v>763458172.19024992</v>
      </c>
      <c r="AG10" s="240">
        <f t="shared" si="5"/>
        <v>763458172.19024992</v>
      </c>
      <c r="AH10" s="240">
        <f t="shared" si="5"/>
        <v>763458172.19024992</v>
      </c>
      <c r="AI10" s="240">
        <f t="shared" si="5"/>
        <v>763458172.19024992</v>
      </c>
      <c r="AJ10" s="240">
        <f t="shared" si="5"/>
        <v>763458172.19024992</v>
      </c>
      <c r="AK10" s="240">
        <f t="shared" si="5"/>
        <v>763458172.19024992</v>
      </c>
      <c r="AL10" s="240">
        <f t="shared" si="5"/>
        <v>763458172.19024992</v>
      </c>
      <c r="AM10" s="240">
        <f t="shared" si="5"/>
        <v>763458172.19024992</v>
      </c>
      <c r="AN10" s="240">
        <f t="shared" si="5"/>
        <v>763458172.19024992</v>
      </c>
      <c r="AO10" s="240">
        <f t="shared" si="5"/>
        <v>763458172.19024992</v>
      </c>
      <c r="AP10" s="240">
        <f t="shared" si="5"/>
        <v>763458172.19024992</v>
      </c>
      <c r="AQ10" s="240">
        <f t="shared" si="5"/>
        <v>763458172.19024992</v>
      </c>
      <c r="AR10" s="240">
        <f t="shared" si="5"/>
        <v>763458172.19024992</v>
      </c>
      <c r="AS10" s="240">
        <f t="shared" si="5"/>
        <v>763458172.19024992</v>
      </c>
      <c r="AT10" s="240">
        <f t="shared" si="5"/>
        <v>763458172.19024992</v>
      </c>
      <c r="AU10" s="240">
        <f t="shared" si="5"/>
        <v>763458172.19024992</v>
      </c>
      <c r="AV10" s="240">
        <f t="shared" si="5"/>
        <v>763458172.19024992</v>
      </c>
      <c r="AW10" s="240">
        <f t="shared" si="5"/>
        <v>763458172.19024992</v>
      </c>
      <c r="AX10" s="240">
        <f t="shared" si="5"/>
        <v>763458172.19024992</v>
      </c>
      <c r="AY10" s="240">
        <f t="shared" si="5"/>
        <v>763458172.19024992</v>
      </c>
      <c r="AZ10" s="240">
        <f t="shared" si="5"/>
        <v>763458172.19024992</v>
      </c>
      <c r="BA10" s="240">
        <f t="shared" si="5"/>
        <v>763458172.19024992</v>
      </c>
      <c r="BB10" s="240">
        <f t="shared" si="5"/>
        <v>763458172.19024992</v>
      </c>
      <c r="BC10" s="240">
        <f t="shared" si="5"/>
        <v>763458172.19024992</v>
      </c>
      <c r="BD10" s="240">
        <f t="shared" si="5"/>
        <v>763458172.19024992</v>
      </c>
      <c r="BE10" s="240">
        <f t="shared" si="5"/>
        <v>763458172.19024992</v>
      </c>
      <c r="BF10" s="240">
        <f t="shared" si="5"/>
        <v>763458172.19024992</v>
      </c>
      <c r="BG10" s="240">
        <f t="shared" si="5"/>
        <v>763458172.19024992</v>
      </c>
      <c r="BH10" s="240">
        <f t="shared" si="5"/>
        <v>763458172.19024992</v>
      </c>
      <c r="BI10" s="240">
        <f t="shared" si="5"/>
        <v>763458172.19024992</v>
      </c>
      <c r="BJ10" s="240">
        <f t="shared" si="5"/>
        <v>763458172.19024992</v>
      </c>
      <c r="BK10" s="240">
        <f t="shared" si="5"/>
        <v>763458172.19024992</v>
      </c>
      <c r="BL10" s="240">
        <f t="shared" si="5"/>
        <v>763458172.19024992</v>
      </c>
      <c r="BM10" s="240">
        <f t="shared" si="5"/>
        <v>763458172.19024992</v>
      </c>
      <c r="BN10" s="240">
        <f t="shared" si="5"/>
        <v>763458172.19024992</v>
      </c>
      <c r="BO10" s="240">
        <f t="shared" ref="BO10:BV10" si="6">$E$10</f>
        <v>763458172.19024992</v>
      </c>
      <c r="BP10" s="240">
        <f t="shared" si="6"/>
        <v>763458172.19024992</v>
      </c>
      <c r="BQ10" s="240">
        <f t="shared" si="6"/>
        <v>763458172.19024992</v>
      </c>
      <c r="BR10" s="240">
        <f t="shared" si="6"/>
        <v>763458172.19024992</v>
      </c>
      <c r="BS10" s="240">
        <f t="shared" si="6"/>
        <v>763458172.19024992</v>
      </c>
      <c r="BT10" s="240">
        <f t="shared" si="6"/>
        <v>763458172.19024992</v>
      </c>
      <c r="BU10" s="240">
        <f t="shared" si="6"/>
        <v>763458172.19024992</v>
      </c>
      <c r="BV10" s="240">
        <f t="shared" si="6"/>
        <v>763458172.19024992</v>
      </c>
      <c r="BW10" s="245"/>
      <c r="BX10" s="245"/>
      <c r="BY10" s="245"/>
      <c r="BZ10" s="245"/>
    </row>
    <row r="11" spans="1:83" ht="105.75" customHeight="1">
      <c r="B11" s="242" t="s">
        <v>644</v>
      </c>
      <c r="C11" s="243">
        <f>'Arquitectura Inst'!B19</f>
        <v>1648994968.5079999</v>
      </c>
      <c r="D11" s="242">
        <v>36</v>
      </c>
      <c r="E11" s="243">
        <f>C11/D11</f>
        <v>45805415.791888885</v>
      </c>
      <c r="F11" s="244" t="s">
        <v>244</v>
      </c>
      <c r="G11" s="35"/>
      <c r="H11" s="35"/>
      <c r="I11" s="35"/>
      <c r="J11" s="35"/>
      <c r="K11" s="35"/>
      <c r="L11" s="35"/>
      <c r="M11" s="35"/>
      <c r="N11" s="35"/>
      <c r="O11" s="246">
        <f>$E$11</f>
        <v>45805415.791888885</v>
      </c>
      <c r="P11" s="246">
        <f t="shared" ref="P11:BJ11" si="7">$E$11</f>
        <v>45805415.791888885</v>
      </c>
      <c r="Q11" s="246">
        <f t="shared" si="7"/>
        <v>45805415.791888885</v>
      </c>
      <c r="R11" s="246">
        <f t="shared" si="7"/>
        <v>45805415.791888885</v>
      </c>
      <c r="S11" s="310"/>
      <c r="T11" s="310"/>
      <c r="U11" s="310"/>
      <c r="V11" s="310"/>
      <c r="W11" s="310"/>
      <c r="X11" s="310"/>
      <c r="Y11" s="310"/>
      <c r="Z11" s="310"/>
      <c r="AA11" s="310"/>
      <c r="AB11" s="310"/>
      <c r="AC11" s="310"/>
      <c r="AD11" s="310"/>
      <c r="AE11" s="314">
        <f>$E$11</f>
        <v>45805415.791888885</v>
      </c>
      <c r="AF11" s="246">
        <f t="shared" si="7"/>
        <v>45805415.791888885</v>
      </c>
      <c r="AG11" s="246">
        <f t="shared" si="7"/>
        <v>45805415.791888885</v>
      </c>
      <c r="AH11" s="246">
        <f t="shared" si="7"/>
        <v>45805415.791888885</v>
      </c>
      <c r="AI11" s="246">
        <f t="shared" si="7"/>
        <v>45805415.791888885</v>
      </c>
      <c r="AJ11" s="246">
        <f t="shared" si="7"/>
        <v>45805415.791888885</v>
      </c>
      <c r="AK11" s="246">
        <f t="shared" si="7"/>
        <v>45805415.791888885</v>
      </c>
      <c r="AL11" s="246">
        <f t="shared" si="7"/>
        <v>45805415.791888885</v>
      </c>
      <c r="AM11" s="246">
        <f t="shared" si="7"/>
        <v>45805415.791888885</v>
      </c>
      <c r="AN11" s="246">
        <f t="shared" si="7"/>
        <v>45805415.791888885</v>
      </c>
      <c r="AO11" s="246">
        <f t="shared" si="7"/>
        <v>45805415.791888885</v>
      </c>
      <c r="AP11" s="246">
        <f t="shared" si="7"/>
        <v>45805415.791888885</v>
      </c>
      <c r="AQ11" s="246">
        <f t="shared" si="7"/>
        <v>45805415.791888885</v>
      </c>
      <c r="AR11" s="246">
        <f t="shared" si="7"/>
        <v>45805415.791888885</v>
      </c>
      <c r="AS11" s="246">
        <f t="shared" si="7"/>
        <v>45805415.791888885</v>
      </c>
      <c r="AT11" s="246">
        <f t="shared" si="7"/>
        <v>45805415.791888885</v>
      </c>
      <c r="AU11" s="246">
        <f t="shared" si="7"/>
        <v>45805415.791888885</v>
      </c>
      <c r="AV11" s="246">
        <f t="shared" si="7"/>
        <v>45805415.791888885</v>
      </c>
      <c r="AW11" s="246">
        <f t="shared" si="7"/>
        <v>45805415.791888885</v>
      </c>
      <c r="AX11" s="246">
        <f t="shared" si="7"/>
        <v>45805415.791888885</v>
      </c>
      <c r="AY11" s="246">
        <f t="shared" si="7"/>
        <v>45805415.791888885</v>
      </c>
      <c r="AZ11" s="246">
        <f t="shared" si="7"/>
        <v>45805415.791888885</v>
      </c>
      <c r="BA11" s="246">
        <f t="shared" si="7"/>
        <v>45805415.791888885</v>
      </c>
      <c r="BB11" s="246">
        <f t="shared" si="7"/>
        <v>45805415.791888885</v>
      </c>
      <c r="BC11" s="246">
        <f t="shared" si="7"/>
        <v>45805415.791888885</v>
      </c>
      <c r="BD11" s="246">
        <f t="shared" si="7"/>
        <v>45805415.791888885</v>
      </c>
      <c r="BE11" s="246">
        <f t="shared" si="7"/>
        <v>45805415.791888885</v>
      </c>
      <c r="BF11" s="246">
        <f t="shared" si="7"/>
        <v>45805415.791888885</v>
      </c>
      <c r="BG11" s="246">
        <f t="shared" si="7"/>
        <v>45805415.791888885</v>
      </c>
      <c r="BH11" s="246">
        <f t="shared" si="7"/>
        <v>45805415.791888885</v>
      </c>
      <c r="BI11" s="246">
        <f t="shared" si="7"/>
        <v>45805415.791888885</v>
      </c>
      <c r="BJ11" s="246">
        <f t="shared" si="7"/>
        <v>45805415.791888885</v>
      </c>
      <c r="BK11" s="35"/>
      <c r="BL11" s="35"/>
      <c r="BM11" s="35"/>
      <c r="BN11" s="35"/>
      <c r="BO11" s="35"/>
      <c r="BP11" s="35"/>
      <c r="BQ11" s="35"/>
      <c r="BR11" s="35"/>
      <c r="BS11" s="35"/>
      <c r="BT11" s="35"/>
      <c r="BU11" s="35"/>
      <c r="BV11" s="35"/>
      <c r="BW11" s="35"/>
      <c r="BX11" s="35"/>
      <c r="BY11" s="35"/>
      <c r="BZ11" s="35"/>
    </row>
  </sheetData>
  <mergeCells count="79">
    <mergeCell ref="BO4:BZ4"/>
    <mergeCell ref="BO6:BZ6"/>
    <mergeCell ref="AA2:AB2"/>
    <mergeCell ref="G2:H2"/>
    <mergeCell ref="I2:J2"/>
    <mergeCell ref="K2:L2"/>
    <mergeCell ref="M2:N2"/>
    <mergeCell ref="O2:P2"/>
    <mergeCell ref="Q2:R2"/>
    <mergeCell ref="S2:T2"/>
    <mergeCell ref="U2:V2"/>
    <mergeCell ref="W2:X2"/>
    <mergeCell ref="Y2:Z2"/>
    <mergeCell ref="AY2:AZ2"/>
    <mergeCell ref="AC2:AD2"/>
    <mergeCell ref="AE2:AF2"/>
    <mergeCell ref="AQ2:AR2"/>
    <mergeCell ref="AS2:AT2"/>
    <mergeCell ref="AU2:AV2"/>
    <mergeCell ref="AW2:AX2"/>
    <mergeCell ref="AG3:AH3"/>
    <mergeCell ref="AM3:AN3"/>
    <mergeCell ref="AO3:AP3"/>
    <mergeCell ref="AQ3:AR3"/>
    <mergeCell ref="AS3:AT3"/>
    <mergeCell ref="AG2:AH2"/>
    <mergeCell ref="AI2:AJ2"/>
    <mergeCell ref="AK2:AL2"/>
    <mergeCell ref="AM2:AN2"/>
    <mergeCell ref="AO2:AP2"/>
    <mergeCell ref="BM2:BN2"/>
    <mergeCell ref="G3:H3"/>
    <mergeCell ref="I3:J3"/>
    <mergeCell ref="K3:L3"/>
    <mergeCell ref="M3:N3"/>
    <mergeCell ref="O3:P3"/>
    <mergeCell ref="Q3:R3"/>
    <mergeCell ref="S3:T3"/>
    <mergeCell ref="U3:V3"/>
    <mergeCell ref="BA2:BB2"/>
    <mergeCell ref="BC2:BD2"/>
    <mergeCell ref="BE2:BF2"/>
    <mergeCell ref="BG2:BH2"/>
    <mergeCell ref="BI2:BJ2"/>
    <mergeCell ref="BK2:BL2"/>
    <mergeCell ref="W3:X3"/>
    <mergeCell ref="Y3:Z3"/>
    <mergeCell ref="AA3:AB3"/>
    <mergeCell ref="AC3:AD3"/>
    <mergeCell ref="AE3:AF3"/>
    <mergeCell ref="AK3:AL3"/>
    <mergeCell ref="BG3:BH3"/>
    <mergeCell ref="BI3:BJ3"/>
    <mergeCell ref="BK3:BL3"/>
    <mergeCell ref="BM3:BN3"/>
    <mergeCell ref="B4:B5"/>
    <mergeCell ref="C4:C5"/>
    <mergeCell ref="D4:D5"/>
    <mergeCell ref="E4:E5"/>
    <mergeCell ref="F4:F5"/>
    <mergeCell ref="AU3:AV3"/>
    <mergeCell ref="AW3:AX3"/>
    <mergeCell ref="AY3:AZ3"/>
    <mergeCell ref="BA3:BB3"/>
    <mergeCell ref="BC3:BD3"/>
    <mergeCell ref="BE3:BF3"/>
    <mergeCell ref="AI3:AJ3"/>
    <mergeCell ref="BC6:BN6"/>
    <mergeCell ref="B7:F7"/>
    <mergeCell ref="G4:R4"/>
    <mergeCell ref="S4:AD4"/>
    <mergeCell ref="AE4:AP4"/>
    <mergeCell ref="AQ4:BB4"/>
    <mergeCell ref="BC4:BN4"/>
    <mergeCell ref="B6:F6"/>
    <mergeCell ref="G6:R6"/>
    <mergeCell ref="S6:AD6"/>
    <mergeCell ref="AE6:AP6"/>
    <mergeCell ref="AQ6:BB6"/>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1496A-ED3E-46F6-9E49-D3BB4A2D2963}">
  <dimension ref="A1:E42"/>
  <sheetViews>
    <sheetView topLeftCell="A14" workbookViewId="0">
      <selection activeCell="A42" sqref="A21:XFD42"/>
    </sheetView>
  </sheetViews>
  <sheetFormatPr baseColWidth="10" defaultColWidth="14.42578125" defaultRowHeight="12.75"/>
  <cols>
    <col min="1" max="1" width="22.28515625" customWidth="1"/>
    <col min="2" max="2" width="77" customWidth="1"/>
    <col min="3" max="3" width="45.28515625" customWidth="1"/>
    <col min="4" max="4" width="12.28515625" customWidth="1"/>
    <col min="5" max="23" width="11.42578125" customWidth="1"/>
  </cols>
  <sheetData>
    <row r="1" spans="1:5">
      <c r="A1" s="386" t="s">
        <v>410</v>
      </c>
      <c r="B1" s="328"/>
      <c r="C1" s="328"/>
      <c r="D1" s="328"/>
      <c r="E1" s="328"/>
    </row>
    <row r="2" spans="1:5">
      <c r="A2" s="328"/>
      <c r="B2" s="328"/>
      <c r="C2" s="328"/>
      <c r="D2" s="328"/>
      <c r="E2" s="328"/>
    </row>
    <row r="3" spans="1:5">
      <c r="A3" s="328"/>
      <c r="B3" s="328"/>
      <c r="C3" s="328"/>
      <c r="D3" s="328"/>
      <c r="E3" s="328"/>
    </row>
    <row r="4" spans="1:5" ht="15" customHeight="1">
      <c r="A4" s="328"/>
      <c r="B4" s="328"/>
      <c r="C4" s="328"/>
      <c r="D4" s="328"/>
      <c r="E4" s="328"/>
    </row>
    <row r="5" spans="1:5" ht="23.25" customHeight="1">
      <c r="A5" s="387" t="s">
        <v>411</v>
      </c>
      <c r="B5" s="328"/>
      <c r="C5" s="328"/>
      <c r="D5" s="328"/>
      <c r="E5" s="130"/>
    </row>
    <row r="6" spans="1:5" ht="15.75" customHeight="1">
      <c r="A6" s="131"/>
      <c r="B6" s="131"/>
      <c r="C6" s="131"/>
      <c r="D6" s="131"/>
      <c r="E6" s="130"/>
    </row>
    <row r="7" spans="1:5" ht="15.75" customHeight="1">
      <c r="A7" s="130"/>
      <c r="B7" s="132" t="s">
        <v>239</v>
      </c>
      <c r="C7" s="133" t="s">
        <v>645</v>
      </c>
      <c r="D7" s="130"/>
      <c r="E7" s="130"/>
    </row>
    <row r="8" spans="1:5" ht="15.75" customHeight="1">
      <c r="A8" s="130"/>
      <c r="B8" s="379" t="s">
        <v>413</v>
      </c>
      <c r="C8" s="388"/>
      <c r="D8" s="130"/>
      <c r="E8" s="130"/>
    </row>
    <row r="9" spans="1:5" ht="46.5" customHeight="1">
      <c r="A9" s="130"/>
      <c r="B9" s="392" t="s">
        <v>658</v>
      </c>
      <c r="C9" s="393"/>
      <c r="D9" s="130"/>
      <c r="E9" s="130"/>
    </row>
    <row r="10" spans="1:5" ht="15.75" customHeight="1">
      <c r="A10" s="130"/>
      <c r="B10" s="134" t="s">
        <v>333</v>
      </c>
      <c r="C10" s="135"/>
      <c r="D10" s="130"/>
      <c r="E10" s="130"/>
    </row>
    <row r="11" spans="1:5" ht="15.75" customHeight="1">
      <c r="A11" s="130"/>
      <c r="B11" s="391" t="s">
        <v>415</v>
      </c>
      <c r="C11" s="382"/>
      <c r="D11" s="130"/>
      <c r="E11" s="130"/>
    </row>
    <row r="12" spans="1:5" ht="65.25" customHeight="1">
      <c r="A12" s="130"/>
      <c r="B12" s="381" t="s">
        <v>659</v>
      </c>
      <c r="C12" s="382"/>
      <c r="D12" s="130"/>
      <c r="E12" s="130"/>
    </row>
    <row r="13" spans="1:5" ht="15.75" customHeight="1">
      <c r="A13" s="130"/>
      <c r="B13" s="383" t="s">
        <v>417</v>
      </c>
      <c r="C13" s="382"/>
      <c r="D13" s="130"/>
      <c r="E13" s="130"/>
    </row>
    <row r="14" spans="1:5" ht="72.75" customHeight="1">
      <c r="A14" s="130"/>
      <c r="B14" s="381" t="s">
        <v>660</v>
      </c>
      <c r="C14" s="382"/>
      <c r="D14" s="130"/>
      <c r="E14" s="130"/>
    </row>
    <row r="15" spans="1:5" ht="15.75" customHeight="1">
      <c r="B15" s="384" t="s">
        <v>419</v>
      </c>
      <c r="C15" s="382"/>
    </row>
    <row r="16" spans="1:5" ht="58.5" customHeight="1">
      <c r="B16" s="381" t="s">
        <v>661</v>
      </c>
      <c r="C16" s="382"/>
    </row>
    <row r="17" spans="2:3" ht="15.75" customHeight="1">
      <c r="B17" s="136" t="s">
        <v>421</v>
      </c>
      <c r="C17" s="137" t="s">
        <v>401</v>
      </c>
    </row>
    <row r="18" spans="2:3" ht="99" customHeight="1">
      <c r="B18" s="206" t="s">
        <v>662</v>
      </c>
      <c r="C18" s="206" t="s">
        <v>663</v>
      </c>
    </row>
    <row r="19" spans="2:3" ht="15.75" customHeight="1">
      <c r="B19" s="396" t="s">
        <v>424</v>
      </c>
      <c r="C19" s="397"/>
    </row>
    <row r="20" spans="2:3" ht="15" customHeight="1">
      <c r="B20" s="400">
        <f>B27+B37</f>
        <v>748700858</v>
      </c>
      <c r="C20" s="401"/>
    </row>
    <row r="21" spans="2:3" ht="15.75">
      <c r="B21" s="379" t="s">
        <v>664</v>
      </c>
      <c r="C21" s="380"/>
    </row>
    <row r="22" spans="2:3" ht="15.75">
      <c r="B22" s="136" t="s">
        <v>429</v>
      </c>
      <c r="C22" s="137" t="s">
        <v>297</v>
      </c>
    </row>
    <row r="23" spans="2:3">
      <c r="B23" s="206" t="s">
        <v>512</v>
      </c>
      <c r="C23" s="206" t="s">
        <v>255</v>
      </c>
    </row>
    <row r="24" spans="2:3" ht="15.75">
      <c r="B24" s="136" t="s">
        <v>333</v>
      </c>
      <c r="C24" s="137" t="s">
        <v>431</v>
      </c>
    </row>
    <row r="25" spans="2:3" ht="63.75">
      <c r="B25" s="215" t="s">
        <v>665</v>
      </c>
      <c r="C25" s="215">
        <v>6</v>
      </c>
    </row>
    <row r="26" spans="2:3" ht="15.75">
      <c r="B26" s="166" t="s">
        <v>433</v>
      </c>
      <c r="C26" s="167" t="s">
        <v>514</v>
      </c>
    </row>
    <row r="27" spans="2:3">
      <c r="B27" s="168">
        <f>SUM(C28:C31)</f>
        <v>199600264</v>
      </c>
      <c r="C27" s="256">
        <v>8</v>
      </c>
    </row>
    <row r="28" spans="2:3">
      <c r="B28" s="170" t="s">
        <v>515</v>
      </c>
      <c r="C28" s="171">
        <f>8509559*C27</f>
        <v>68076472</v>
      </c>
    </row>
    <row r="29" spans="2:3">
      <c r="B29" s="154" t="s">
        <v>516</v>
      </c>
      <c r="C29" s="160">
        <f>5480158*C27</f>
        <v>43841264</v>
      </c>
    </row>
    <row r="30" spans="2:3">
      <c r="B30" s="154" t="s">
        <v>517</v>
      </c>
      <c r="C30" s="160">
        <f>5480158*C27</f>
        <v>43841264</v>
      </c>
    </row>
    <row r="31" spans="2:3" ht="9.75" customHeight="1">
      <c r="B31" s="154" t="s">
        <v>518</v>
      </c>
      <c r="C31" s="160">
        <f>5480158*C27</f>
        <v>43841264</v>
      </c>
    </row>
    <row r="32" spans="2:3" ht="15.75">
      <c r="B32" s="163" t="s">
        <v>429</v>
      </c>
      <c r="C32" s="164" t="s">
        <v>297</v>
      </c>
    </row>
    <row r="33" spans="2:3">
      <c r="B33" s="206" t="s">
        <v>519</v>
      </c>
      <c r="C33" s="206" t="s">
        <v>255</v>
      </c>
    </row>
    <row r="34" spans="2:3" ht="15.75">
      <c r="B34" s="136" t="s">
        <v>333</v>
      </c>
      <c r="C34" s="137" t="s">
        <v>431</v>
      </c>
    </row>
    <row r="35" spans="2:3" ht="114.75">
      <c r="B35" s="215" t="s">
        <v>520</v>
      </c>
      <c r="C35" s="215">
        <v>0</v>
      </c>
    </row>
    <row r="36" spans="2:3" ht="15.75">
      <c r="B36" s="166" t="s">
        <v>433</v>
      </c>
      <c r="C36" s="167" t="s">
        <v>514</v>
      </c>
    </row>
    <row r="37" spans="2:3">
      <c r="B37" s="168">
        <f>SUM(C38:C42)</f>
        <v>549100594</v>
      </c>
      <c r="C37" s="256">
        <v>18</v>
      </c>
    </row>
    <row r="38" spans="2:3">
      <c r="B38" s="170" t="s">
        <v>666</v>
      </c>
      <c r="C38" s="171">
        <v>100000000</v>
      </c>
    </row>
    <row r="39" spans="2:3">
      <c r="B39" s="154" t="s">
        <v>515</v>
      </c>
      <c r="C39" s="160">
        <f>8509559*C37</f>
        <v>153172062</v>
      </c>
    </row>
    <row r="40" spans="2:3">
      <c r="B40" s="154" t="s">
        <v>516</v>
      </c>
      <c r="C40" s="160">
        <f>5480158*C37</f>
        <v>98642844</v>
      </c>
    </row>
    <row r="41" spans="2:3">
      <c r="B41" s="154" t="s">
        <v>517</v>
      </c>
      <c r="C41" s="160">
        <f>5480158*C37</f>
        <v>98642844</v>
      </c>
    </row>
    <row r="42" spans="2:3">
      <c r="B42" s="154" t="s">
        <v>518</v>
      </c>
      <c r="C42" s="160">
        <f>5480158*C37</f>
        <v>98642844</v>
      </c>
    </row>
  </sheetData>
  <mergeCells count="13">
    <mergeCell ref="A1:E4"/>
    <mergeCell ref="A5:D5"/>
    <mergeCell ref="B11:C11"/>
    <mergeCell ref="B12:C12"/>
    <mergeCell ref="B9:C9"/>
    <mergeCell ref="B8:C8"/>
    <mergeCell ref="B13:C13"/>
    <mergeCell ref="B14:C14"/>
    <mergeCell ref="B15:C15"/>
    <mergeCell ref="B16:C16"/>
    <mergeCell ref="B21:C21"/>
    <mergeCell ref="B19:C19"/>
    <mergeCell ref="B20:C2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F6B73-ED1D-4F58-AB2D-3A0BB2A7CA72}">
  <dimension ref="A1:E153"/>
  <sheetViews>
    <sheetView topLeftCell="A9" workbookViewId="0">
      <selection activeCell="B12" sqref="B12:C12"/>
    </sheetView>
  </sheetViews>
  <sheetFormatPr baseColWidth="10" defaultColWidth="14.42578125" defaultRowHeight="12.75"/>
  <cols>
    <col min="1" max="1" width="22.28515625" customWidth="1"/>
    <col min="2" max="2" width="77" customWidth="1"/>
    <col min="3" max="3" width="45.28515625" customWidth="1"/>
    <col min="4" max="4" width="12.28515625" customWidth="1"/>
    <col min="5" max="23" width="11.42578125" customWidth="1"/>
  </cols>
  <sheetData>
    <row r="1" spans="1:5">
      <c r="A1" s="386" t="s">
        <v>410</v>
      </c>
      <c r="B1" s="328"/>
      <c r="C1" s="328"/>
      <c r="D1" s="328"/>
      <c r="E1" s="328"/>
    </row>
    <row r="2" spans="1:5">
      <c r="A2" s="328"/>
      <c r="B2" s="328"/>
      <c r="C2" s="328"/>
      <c r="D2" s="328"/>
      <c r="E2" s="328"/>
    </row>
    <row r="3" spans="1:5">
      <c r="A3" s="328"/>
      <c r="B3" s="328"/>
      <c r="C3" s="328"/>
      <c r="D3" s="328"/>
      <c r="E3" s="328"/>
    </row>
    <row r="4" spans="1:5" ht="15" customHeight="1">
      <c r="A4" s="328"/>
      <c r="B4" s="328"/>
      <c r="C4" s="328"/>
      <c r="D4" s="328"/>
      <c r="E4" s="328"/>
    </row>
    <row r="5" spans="1:5" ht="23.25" customHeight="1">
      <c r="A5" s="387" t="s">
        <v>411</v>
      </c>
      <c r="B5" s="328"/>
      <c r="C5" s="328"/>
      <c r="D5" s="328"/>
      <c r="E5" s="130"/>
    </row>
    <row r="6" spans="1:5" ht="15.75" customHeight="1">
      <c r="A6" s="131"/>
      <c r="B6" s="131"/>
      <c r="C6" s="131"/>
      <c r="D6" s="131"/>
      <c r="E6" s="130"/>
    </row>
    <row r="7" spans="1:5" ht="15.75" customHeight="1">
      <c r="A7" s="130"/>
      <c r="B7" s="132" t="s">
        <v>241</v>
      </c>
      <c r="C7" s="133" t="s">
        <v>18</v>
      </c>
      <c r="D7" s="130"/>
      <c r="E7" s="130"/>
    </row>
    <row r="8" spans="1:5" ht="15.75" customHeight="1">
      <c r="A8" s="130"/>
      <c r="B8" s="379" t="s">
        <v>413</v>
      </c>
      <c r="C8" s="388"/>
      <c r="D8" s="130"/>
      <c r="E8" s="130"/>
    </row>
    <row r="9" spans="1:5" ht="108" customHeight="1">
      <c r="A9" s="130"/>
      <c r="B9" s="392" t="s">
        <v>667</v>
      </c>
      <c r="C9" s="393"/>
      <c r="D9" s="130"/>
      <c r="E9" s="130"/>
    </row>
    <row r="10" spans="1:5" ht="15.75" customHeight="1">
      <c r="A10" s="130"/>
      <c r="B10" s="134" t="s">
        <v>333</v>
      </c>
      <c r="C10" s="135"/>
      <c r="D10" s="130"/>
      <c r="E10" s="130"/>
    </row>
    <row r="11" spans="1:5" ht="15.75" customHeight="1">
      <c r="A11" s="130"/>
      <c r="B11" s="391" t="s">
        <v>415</v>
      </c>
      <c r="C11" s="382"/>
      <c r="D11" s="130"/>
      <c r="E11" s="130"/>
    </row>
    <row r="12" spans="1:5" ht="121.5" customHeight="1">
      <c r="A12" s="130"/>
      <c r="B12" s="381" t="s">
        <v>668</v>
      </c>
      <c r="C12" s="382"/>
      <c r="D12" s="130"/>
      <c r="E12" s="130"/>
    </row>
    <row r="13" spans="1:5" ht="15.75" customHeight="1">
      <c r="A13" s="130"/>
      <c r="B13" s="383" t="s">
        <v>417</v>
      </c>
      <c r="C13" s="382"/>
      <c r="D13" s="130"/>
      <c r="E13" s="130"/>
    </row>
    <row r="14" spans="1:5" ht="53.25" customHeight="1">
      <c r="A14" s="130"/>
      <c r="B14" s="381" t="s">
        <v>669</v>
      </c>
      <c r="C14" s="382"/>
      <c r="D14" s="130"/>
      <c r="E14" s="130"/>
    </row>
    <row r="15" spans="1:5" ht="15.75" customHeight="1">
      <c r="B15" s="384" t="s">
        <v>419</v>
      </c>
      <c r="C15" s="382"/>
    </row>
    <row r="16" spans="1:5" ht="157.5" customHeight="1">
      <c r="B16" s="381" t="s">
        <v>670</v>
      </c>
      <c r="C16" s="382"/>
    </row>
    <row r="17" spans="2:3" ht="15.75" customHeight="1">
      <c r="B17" s="136" t="s">
        <v>421</v>
      </c>
      <c r="C17" s="137" t="s">
        <v>401</v>
      </c>
    </row>
    <row r="18" spans="2:3" ht="145.5" customHeight="1">
      <c r="B18" s="206" t="s">
        <v>671</v>
      </c>
      <c r="C18" s="206" t="s">
        <v>672</v>
      </c>
    </row>
    <row r="19" spans="2:3" ht="15.75" customHeight="1">
      <c r="B19" s="396" t="s">
        <v>424</v>
      </c>
      <c r="C19" s="397"/>
    </row>
    <row r="20" spans="2:3" ht="15" customHeight="1">
      <c r="B20" s="418">
        <f>+B27+B40+B51+B62+B74+B84+B91+B98+B107+B119+B130+B141+B119+B149</f>
        <v>10882568226</v>
      </c>
      <c r="C20" s="399"/>
    </row>
    <row r="21" spans="2:3" ht="15.75">
      <c r="B21" s="379" t="s">
        <v>664</v>
      </c>
      <c r="C21" s="380"/>
    </row>
    <row r="22" spans="2:3" ht="15.75">
      <c r="B22" s="136" t="s">
        <v>429</v>
      </c>
      <c r="C22" s="137" t="s">
        <v>297</v>
      </c>
    </row>
    <row r="23" spans="2:3">
      <c r="B23" s="206" t="s">
        <v>566</v>
      </c>
      <c r="C23" s="206" t="s">
        <v>567</v>
      </c>
    </row>
    <row r="24" spans="2:3" ht="15.75">
      <c r="B24" s="136" t="s">
        <v>333</v>
      </c>
      <c r="C24" s="137" t="s">
        <v>431</v>
      </c>
    </row>
    <row r="25" spans="2:3" ht="153">
      <c r="B25" s="215" t="s">
        <v>568</v>
      </c>
      <c r="C25" s="268">
        <v>14</v>
      </c>
    </row>
    <row r="26" spans="2:3" ht="15.75">
      <c r="B26" s="166" t="s">
        <v>433</v>
      </c>
      <c r="C26" s="167" t="s">
        <v>514</v>
      </c>
    </row>
    <row r="27" spans="2:3">
      <c r="B27" s="169">
        <f>SUM(C28:C33)</f>
        <v>4547601584</v>
      </c>
      <c r="C27" s="256">
        <v>48</v>
      </c>
    </row>
    <row r="28" spans="2:3">
      <c r="B28" s="279" t="s">
        <v>569</v>
      </c>
      <c r="C28" s="270">
        <v>350000000</v>
      </c>
    </row>
    <row r="29" spans="2:3">
      <c r="B29" s="280" t="s">
        <v>570</v>
      </c>
      <c r="C29" s="263">
        <v>3000000000</v>
      </c>
    </row>
    <row r="30" spans="2:3">
      <c r="B30" s="154" t="s">
        <v>515</v>
      </c>
      <c r="C30" s="263">
        <f>'Honorarios Base 2024'!C6*C27</f>
        <v>408458832</v>
      </c>
    </row>
    <row r="31" spans="2:3">
      <c r="B31" s="154" t="s">
        <v>653</v>
      </c>
      <c r="C31" s="263">
        <f>$C$27*'Honorarios Base 2024'!$C$3</f>
        <v>263047584</v>
      </c>
    </row>
    <row r="32" spans="2:3">
      <c r="B32" s="154" t="s">
        <v>653</v>
      </c>
      <c r="C32" s="263">
        <f>$C$27*'Honorarios Base 2024'!$C$3</f>
        <v>263047584</v>
      </c>
    </row>
    <row r="33" spans="2:3">
      <c r="B33" s="154" t="s">
        <v>518</v>
      </c>
      <c r="C33" s="263">
        <f>$C$27*'Honorarios Base 2024'!$C$3</f>
        <v>263047584</v>
      </c>
    </row>
    <row r="34" spans="2:3" ht="9.75" customHeight="1">
      <c r="B34" s="379"/>
      <c r="C34" s="380"/>
    </row>
    <row r="35" spans="2:3" ht="15.75">
      <c r="B35" s="136" t="s">
        <v>429</v>
      </c>
      <c r="C35" s="137" t="s">
        <v>297</v>
      </c>
    </row>
    <row r="36" spans="2:3">
      <c r="B36" s="206" t="s">
        <v>27</v>
      </c>
      <c r="C36" s="206" t="s">
        <v>258</v>
      </c>
    </row>
    <row r="37" spans="2:3" ht="15.75">
      <c r="B37" s="136" t="s">
        <v>333</v>
      </c>
      <c r="C37" s="137" t="s">
        <v>431</v>
      </c>
    </row>
    <row r="38" spans="2:3" ht="63.75">
      <c r="B38" s="215" t="s">
        <v>576</v>
      </c>
      <c r="C38" s="215">
        <v>7</v>
      </c>
    </row>
    <row r="39" spans="2:3" ht="15.75">
      <c r="B39" s="166" t="s">
        <v>433</v>
      </c>
      <c r="C39" s="167" t="s">
        <v>514</v>
      </c>
    </row>
    <row r="40" spans="2:3">
      <c r="B40" s="168">
        <f>SUM(C41:C44)</f>
        <v>299400396</v>
      </c>
      <c r="C40" s="256">
        <v>12</v>
      </c>
    </row>
    <row r="41" spans="2:3">
      <c r="B41" s="170" t="s">
        <v>533</v>
      </c>
      <c r="C41" s="171">
        <f>8509559*C40</f>
        <v>102114708</v>
      </c>
    </row>
    <row r="42" spans="2:3">
      <c r="B42" s="154" t="s">
        <v>653</v>
      </c>
      <c r="C42" s="160">
        <f>5480158*C40</f>
        <v>65761896</v>
      </c>
    </row>
    <row r="43" spans="2:3">
      <c r="B43" s="154" t="s">
        <v>653</v>
      </c>
      <c r="C43" s="160">
        <f>5480158*C40</f>
        <v>65761896</v>
      </c>
    </row>
    <row r="44" spans="2:3">
      <c r="B44" s="154" t="s">
        <v>653</v>
      </c>
      <c r="C44" s="160">
        <f>5480158*C40</f>
        <v>65761896</v>
      </c>
    </row>
    <row r="45" spans="2:3" ht="6.75" customHeight="1">
      <c r="B45" s="379"/>
      <c r="C45" s="380"/>
    </row>
    <row r="46" spans="2:3" ht="15.75">
      <c r="B46" s="136" t="s">
        <v>429</v>
      </c>
      <c r="C46" s="137" t="s">
        <v>430</v>
      </c>
    </row>
    <row r="47" spans="2:3">
      <c r="B47" s="206" t="s">
        <v>50</v>
      </c>
      <c r="C47" s="206"/>
    </row>
    <row r="48" spans="2:3" ht="15.75">
      <c r="B48" s="136" t="s">
        <v>333</v>
      </c>
      <c r="C48" s="137" t="s">
        <v>431</v>
      </c>
    </row>
    <row r="49" spans="2:3" ht="127.5">
      <c r="B49" s="215" t="s">
        <v>673</v>
      </c>
      <c r="C49" s="215">
        <v>8</v>
      </c>
    </row>
    <row r="50" spans="2:3" ht="15.75">
      <c r="B50" s="166" t="s">
        <v>433</v>
      </c>
      <c r="C50" s="167" t="s">
        <v>514</v>
      </c>
    </row>
    <row r="51" spans="2:3">
      <c r="B51" s="168">
        <f>SUM(C52:C55)</f>
        <v>2377428256</v>
      </c>
      <c r="C51" s="256">
        <v>48</v>
      </c>
    </row>
    <row r="52" spans="2:3">
      <c r="B52" s="170" t="s">
        <v>674</v>
      </c>
      <c r="C52" s="172">
        <f>'Honorarios Base 2024'!$C$3*$C$51*6</f>
        <v>1578285504</v>
      </c>
    </row>
    <row r="53" spans="2:3">
      <c r="B53" s="154" t="s">
        <v>582</v>
      </c>
      <c r="C53" s="165">
        <f>'Honorarios Base 2024'!$C$3*$C$51*2</f>
        <v>526095168</v>
      </c>
    </row>
    <row r="54" spans="2:3">
      <c r="B54" s="154" t="s">
        <v>518</v>
      </c>
      <c r="C54" s="165">
        <f>'Honorarios Base 2024'!$C$3*$C$51</f>
        <v>263047584</v>
      </c>
    </row>
    <row r="55" spans="2:3">
      <c r="B55" s="154" t="s">
        <v>675</v>
      </c>
      <c r="C55" s="165">
        <f>2500000*(C51/12)</f>
        <v>10000000</v>
      </c>
    </row>
    <row r="56" spans="2:3" ht="15.75">
      <c r="B56" s="379"/>
      <c r="C56" s="380"/>
    </row>
    <row r="57" spans="2:3" ht="15.75">
      <c r="B57" s="136" t="s">
        <v>429</v>
      </c>
      <c r="C57" s="137" t="s">
        <v>297</v>
      </c>
    </row>
    <row r="58" spans="2:3">
      <c r="B58" s="206" t="s">
        <v>584</v>
      </c>
      <c r="C58" s="206" t="s">
        <v>585</v>
      </c>
    </row>
    <row r="59" spans="2:3" ht="15.75">
      <c r="B59" s="136" t="s">
        <v>333</v>
      </c>
      <c r="C59" s="137" t="s">
        <v>431</v>
      </c>
    </row>
    <row r="60" spans="2:3" ht="63.75">
      <c r="B60" s="215" t="s">
        <v>586</v>
      </c>
      <c r="C60" s="215">
        <v>1</v>
      </c>
    </row>
    <row r="61" spans="2:3" ht="15.75">
      <c r="B61" s="166" t="s">
        <v>433</v>
      </c>
      <c r="C61" s="167" t="s">
        <v>514</v>
      </c>
    </row>
    <row r="62" spans="2:3">
      <c r="B62" s="168">
        <f>SUM(C63:C67)</f>
        <v>1504523792</v>
      </c>
      <c r="C62" s="256">
        <v>24</v>
      </c>
    </row>
    <row r="63" spans="2:3">
      <c r="B63" s="266" t="s">
        <v>676</v>
      </c>
      <c r="C63" s="270">
        <f>311000000*4</f>
        <v>1244000000</v>
      </c>
    </row>
    <row r="64" spans="2:3">
      <c r="B64" s="259" t="s">
        <v>588</v>
      </c>
      <c r="C64" s="263">
        <v>79000000</v>
      </c>
    </row>
    <row r="65" spans="2:3">
      <c r="B65" s="259" t="s">
        <v>589</v>
      </c>
      <c r="C65" s="263">
        <v>50000000</v>
      </c>
    </row>
    <row r="66" spans="2:3">
      <c r="B66" s="259" t="s">
        <v>653</v>
      </c>
      <c r="C66" s="208">
        <f>'Honorarios Base 2024'!C3*'P02'!C62</f>
        <v>131523792</v>
      </c>
    </row>
    <row r="67" spans="2:3">
      <c r="B67" s="259"/>
      <c r="C67" s="281"/>
    </row>
    <row r="68" spans="2:3" ht="15.75">
      <c r="B68" s="379"/>
      <c r="C68" s="380"/>
    </row>
    <row r="69" spans="2:3" ht="15.75">
      <c r="B69" s="136" t="s">
        <v>429</v>
      </c>
      <c r="C69" s="137" t="s">
        <v>297</v>
      </c>
    </row>
    <row r="70" spans="2:3">
      <c r="B70" s="206" t="s">
        <v>260</v>
      </c>
      <c r="C70" s="206" t="s">
        <v>311</v>
      </c>
    </row>
    <row r="71" spans="2:3" ht="15.75">
      <c r="B71" s="136" t="s">
        <v>333</v>
      </c>
      <c r="C71" s="137" t="s">
        <v>431</v>
      </c>
    </row>
    <row r="72" spans="2:3" ht="51">
      <c r="B72" s="206" t="s">
        <v>677</v>
      </c>
      <c r="C72" s="206">
        <v>1</v>
      </c>
    </row>
    <row r="73" spans="2:3" ht="15.75">
      <c r="B73" s="136" t="s">
        <v>433</v>
      </c>
      <c r="C73" s="137" t="s">
        <v>514</v>
      </c>
    </row>
    <row r="74" spans="2:3">
      <c r="B74" s="272"/>
      <c r="C74" s="271"/>
    </row>
    <row r="75" spans="2:3">
      <c r="B75" s="273"/>
      <c r="C75" s="264"/>
    </row>
    <row r="76" spans="2:3">
      <c r="B76" s="273"/>
      <c r="C76" s="264"/>
    </row>
    <row r="77" spans="2:3">
      <c r="B77" s="273"/>
      <c r="C77" s="264"/>
    </row>
    <row r="78" spans="2:3" ht="15.75">
      <c r="B78" s="379"/>
      <c r="C78" s="380"/>
    </row>
    <row r="79" spans="2:3" ht="15.75">
      <c r="B79" s="136" t="s">
        <v>429</v>
      </c>
      <c r="C79" s="137" t="s">
        <v>297</v>
      </c>
    </row>
    <row r="80" spans="2:3">
      <c r="B80" s="206" t="s">
        <v>591</v>
      </c>
      <c r="C80" s="206" t="s">
        <v>311</v>
      </c>
    </row>
    <row r="81" spans="2:3" ht="15.75">
      <c r="B81" s="136" t="s">
        <v>333</v>
      </c>
      <c r="C81" s="137" t="s">
        <v>431</v>
      </c>
    </row>
    <row r="82" spans="2:3" ht="51">
      <c r="B82" s="215" t="s">
        <v>592</v>
      </c>
      <c r="C82" s="215">
        <v>19</v>
      </c>
    </row>
    <row r="83" spans="2:3" ht="15.75">
      <c r="B83" s="166" t="s">
        <v>433</v>
      </c>
      <c r="C83" s="167" t="s">
        <v>514</v>
      </c>
    </row>
    <row r="84" spans="2:3">
      <c r="B84" s="168">
        <v>200000000</v>
      </c>
      <c r="C84" s="274" t="s">
        <v>593</v>
      </c>
    </row>
    <row r="85" spans="2:3" ht="15.75">
      <c r="B85" s="377"/>
      <c r="C85" s="378"/>
    </row>
    <row r="86" spans="2:3" ht="15.75">
      <c r="B86" s="136" t="s">
        <v>429</v>
      </c>
      <c r="C86" s="137" t="s">
        <v>297</v>
      </c>
    </row>
    <row r="87" spans="2:3">
      <c r="B87" s="206" t="s">
        <v>678</v>
      </c>
      <c r="C87" s="206" t="s">
        <v>311</v>
      </c>
    </row>
    <row r="88" spans="2:3" ht="15.75">
      <c r="B88" s="136" t="s">
        <v>333</v>
      </c>
      <c r="C88" s="137" t="s">
        <v>431</v>
      </c>
    </row>
    <row r="89" spans="2:3" ht="102">
      <c r="B89" s="215" t="s">
        <v>679</v>
      </c>
      <c r="C89" s="215">
        <v>16</v>
      </c>
    </row>
    <row r="90" spans="2:3" ht="15.75">
      <c r="B90" s="166" t="s">
        <v>433</v>
      </c>
      <c r="C90" s="167" t="s">
        <v>514</v>
      </c>
    </row>
    <row r="91" spans="2:3">
      <c r="B91" s="168">
        <v>220000000</v>
      </c>
      <c r="C91" s="274" t="s">
        <v>593</v>
      </c>
    </row>
    <row r="92" spans="2:3" ht="15.75">
      <c r="B92" s="377"/>
      <c r="C92" s="378"/>
    </row>
    <row r="93" spans="2:3" ht="15.75">
      <c r="B93" s="136" t="s">
        <v>429</v>
      </c>
      <c r="C93" s="137" t="s">
        <v>297</v>
      </c>
    </row>
    <row r="94" spans="2:3">
      <c r="B94" s="138" t="s">
        <v>263</v>
      </c>
      <c r="C94" s="206" t="s">
        <v>280</v>
      </c>
    </row>
    <row r="95" spans="2:3" ht="15.75">
      <c r="B95" s="136" t="s">
        <v>333</v>
      </c>
      <c r="C95" s="137" t="s">
        <v>431</v>
      </c>
    </row>
    <row r="96" spans="2:3" ht="38.25">
      <c r="B96" s="215" t="s">
        <v>596</v>
      </c>
      <c r="C96" s="215">
        <v>1</v>
      </c>
    </row>
    <row r="97" spans="2:3" ht="15.75">
      <c r="B97" s="166" t="s">
        <v>433</v>
      </c>
      <c r="C97" s="167" t="s">
        <v>514</v>
      </c>
    </row>
    <row r="98" spans="2:3">
      <c r="B98" s="168">
        <f>SUM(C99:C100)</f>
        <v>132880948</v>
      </c>
      <c r="C98" s="282">
        <v>6</v>
      </c>
    </row>
    <row r="99" spans="2:3">
      <c r="B99" s="266" t="s">
        <v>597</v>
      </c>
      <c r="C99" s="276">
        <v>100000000</v>
      </c>
    </row>
    <row r="100" spans="2:3">
      <c r="B100" s="259" t="s">
        <v>598</v>
      </c>
      <c r="C100" s="208">
        <f>C98*'Honorarios Base 2024'!C3</f>
        <v>32880948</v>
      </c>
    </row>
    <row r="101" spans="2:3" ht="15.75">
      <c r="B101" s="379"/>
      <c r="C101" s="380"/>
    </row>
    <row r="102" spans="2:3" ht="15.75">
      <c r="B102" s="136" t="s">
        <v>429</v>
      </c>
      <c r="C102" s="137" t="s">
        <v>297</v>
      </c>
    </row>
    <row r="103" spans="2:3" ht="15">
      <c r="B103" s="139" t="s">
        <v>264</v>
      </c>
      <c r="C103" s="206" t="s">
        <v>599</v>
      </c>
    </row>
    <row r="104" spans="2:3" ht="15.75">
      <c r="B104" s="136" t="s">
        <v>333</v>
      </c>
      <c r="C104" s="137" t="s">
        <v>431</v>
      </c>
    </row>
    <row r="105" spans="2:3" ht="76.5">
      <c r="B105" s="215" t="s">
        <v>600</v>
      </c>
      <c r="C105" s="215">
        <v>3</v>
      </c>
    </row>
    <row r="106" spans="2:3" ht="15.75">
      <c r="B106" s="166" t="s">
        <v>433</v>
      </c>
      <c r="C106" s="167" t="s">
        <v>514</v>
      </c>
    </row>
    <row r="107" spans="2:3">
      <c r="B107" s="168">
        <f>SUM(C108:C111)</f>
        <v>101142844</v>
      </c>
      <c r="C107" s="256">
        <v>6</v>
      </c>
    </row>
    <row r="108" spans="2:3">
      <c r="B108" s="170" t="s">
        <v>601</v>
      </c>
      <c r="C108" s="172">
        <f>'Honorarios Base 2024'!$C$3*$C$107</f>
        <v>32880948</v>
      </c>
    </row>
    <row r="109" spans="2:3">
      <c r="B109" s="154" t="s">
        <v>602</v>
      </c>
      <c r="C109" s="165">
        <f>'Honorarios Base 2024'!$C$3*$C$107</f>
        <v>32880948</v>
      </c>
    </row>
    <row r="110" spans="2:3">
      <c r="B110" s="154" t="s">
        <v>603</v>
      </c>
      <c r="C110" s="165">
        <f>'Honorarios Base 2024'!$C$3*$C$107</f>
        <v>32880948</v>
      </c>
    </row>
    <row r="111" spans="2:3">
      <c r="B111" s="154" t="s">
        <v>441</v>
      </c>
      <c r="C111" s="165">
        <v>2500000</v>
      </c>
    </row>
    <row r="112" spans="2:3">
      <c r="B112" s="259"/>
      <c r="C112" s="281"/>
    </row>
    <row r="113" spans="2:3" ht="15.75">
      <c r="B113" s="379"/>
      <c r="C113" s="380"/>
    </row>
    <row r="114" spans="2:3" ht="15.75">
      <c r="B114" s="136" t="s">
        <v>429</v>
      </c>
      <c r="C114" s="137" t="s">
        <v>297</v>
      </c>
    </row>
    <row r="115" spans="2:3" ht="15">
      <c r="B115" s="139" t="s">
        <v>266</v>
      </c>
      <c r="C115" s="206" t="s">
        <v>302</v>
      </c>
    </row>
    <row r="116" spans="2:3" ht="15.75">
      <c r="B116" s="136" t="s">
        <v>333</v>
      </c>
      <c r="C116" s="137" t="s">
        <v>431</v>
      </c>
    </row>
    <row r="117" spans="2:3" ht="51">
      <c r="B117" s="215" t="s">
        <v>605</v>
      </c>
      <c r="C117" s="215">
        <v>10</v>
      </c>
    </row>
    <row r="118" spans="2:3" ht="15.75">
      <c r="B118" s="166" t="s">
        <v>433</v>
      </c>
      <c r="C118" s="167" t="s">
        <v>514</v>
      </c>
    </row>
    <row r="119" spans="2:3">
      <c r="B119" s="168">
        <f>SUM(C120:C122)</f>
        <v>211523792</v>
      </c>
      <c r="C119" s="256">
        <v>12</v>
      </c>
    </row>
    <row r="120" spans="2:3">
      <c r="B120" s="266" t="s">
        <v>606</v>
      </c>
      <c r="C120" s="270">
        <v>80000000</v>
      </c>
    </row>
    <row r="121" spans="2:3">
      <c r="B121" s="259" t="s">
        <v>598</v>
      </c>
      <c r="C121" s="263">
        <f>C119*'Honorarios Base 2024'!C3</f>
        <v>65761896</v>
      </c>
    </row>
    <row r="122" spans="2:3">
      <c r="B122" s="259" t="s">
        <v>607</v>
      </c>
      <c r="C122" s="263">
        <f>C119*'Honorarios Base 2024'!C3</f>
        <v>65761896</v>
      </c>
    </row>
    <row r="123" spans="2:3">
      <c r="B123" s="259"/>
      <c r="C123" s="281"/>
    </row>
    <row r="124" spans="2:3" ht="15.75">
      <c r="B124" s="379"/>
      <c r="C124" s="380"/>
    </row>
    <row r="125" spans="2:3" ht="15.75">
      <c r="B125" s="136" t="s">
        <v>429</v>
      </c>
      <c r="C125" s="137" t="s">
        <v>297</v>
      </c>
    </row>
    <row r="126" spans="2:3" ht="15">
      <c r="B126" s="140" t="s">
        <v>270</v>
      </c>
      <c r="C126" s="206" t="s">
        <v>608</v>
      </c>
    </row>
    <row r="127" spans="2:3" ht="15.75">
      <c r="B127" s="136" t="s">
        <v>333</v>
      </c>
      <c r="C127" s="137" t="s">
        <v>431</v>
      </c>
    </row>
    <row r="128" spans="2:3" ht="63.75">
      <c r="B128" s="215" t="s">
        <v>609</v>
      </c>
      <c r="C128" s="215">
        <v>4</v>
      </c>
    </row>
    <row r="129" spans="2:3" ht="15.75">
      <c r="B129" s="166" t="s">
        <v>433</v>
      </c>
      <c r="C129" s="167" t="s">
        <v>514</v>
      </c>
    </row>
    <row r="130" spans="2:3">
      <c r="B130" s="168">
        <f>SUM(C131:C134)</f>
        <v>118650070</v>
      </c>
      <c r="C130" s="256">
        <v>6</v>
      </c>
    </row>
    <row r="131" spans="2:3">
      <c r="B131" s="283" t="s">
        <v>477</v>
      </c>
      <c r="C131" s="284">
        <f>C130*'Honorarios Base 2024'!C2</f>
        <v>42888174</v>
      </c>
    </row>
    <row r="132" spans="2:3">
      <c r="B132" s="285" t="s">
        <v>610</v>
      </c>
      <c r="C132" s="278">
        <f>C130*'Honorarios Base 2024'!C3</f>
        <v>32880948</v>
      </c>
    </row>
    <row r="133" spans="2:3">
      <c r="B133" s="285" t="s">
        <v>479</v>
      </c>
      <c r="C133" s="278">
        <f>C130*'Honorarios Base 2024'!C3</f>
        <v>32880948</v>
      </c>
    </row>
    <row r="134" spans="2:3">
      <c r="B134" s="285" t="s">
        <v>441</v>
      </c>
      <c r="C134" s="278">
        <v>10000000</v>
      </c>
    </row>
    <row r="135" spans="2:3" ht="15.75">
      <c r="B135" s="379"/>
      <c r="C135" s="380"/>
    </row>
    <row r="136" spans="2:3" ht="15.75">
      <c r="B136" s="136" t="s">
        <v>429</v>
      </c>
      <c r="C136" s="137" t="s">
        <v>297</v>
      </c>
    </row>
    <row r="137" spans="2:3" ht="15">
      <c r="B137" s="139" t="s">
        <v>611</v>
      </c>
      <c r="C137" s="206" t="s">
        <v>304</v>
      </c>
    </row>
    <row r="138" spans="2:3" ht="15.75">
      <c r="B138" s="136" t="s">
        <v>333</v>
      </c>
      <c r="C138" s="137" t="s">
        <v>431</v>
      </c>
    </row>
    <row r="139" spans="2:3" ht="51">
      <c r="B139" s="215" t="s">
        <v>680</v>
      </c>
      <c r="C139" s="215">
        <v>3</v>
      </c>
    </row>
    <row r="140" spans="2:3" ht="15.75">
      <c r="B140" s="166" t="s">
        <v>433</v>
      </c>
      <c r="C140" s="167" t="s">
        <v>514</v>
      </c>
    </row>
    <row r="141" spans="2:3">
      <c r="B141" s="168">
        <f>SUM(C142)</f>
        <v>165000000</v>
      </c>
      <c r="C141" s="274" t="s">
        <v>127</v>
      </c>
    </row>
    <row r="142" spans="2:3">
      <c r="B142" s="266" t="s">
        <v>681</v>
      </c>
      <c r="C142" s="270">
        <v>165000000</v>
      </c>
    </row>
    <row r="143" spans="2:3" ht="15.75">
      <c r="B143" s="379"/>
      <c r="C143" s="380"/>
    </row>
    <row r="144" spans="2:3" ht="15.75">
      <c r="B144" s="136" t="s">
        <v>429</v>
      </c>
      <c r="C144" s="137" t="s">
        <v>430</v>
      </c>
    </row>
    <row r="145" spans="2:3" ht="15">
      <c r="B145" s="139" t="s">
        <v>19</v>
      </c>
      <c r="C145" s="206" t="s">
        <v>615</v>
      </c>
    </row>
    <row r="146" spans="2:3" ht="15.75">
      <c r="B146" s="136" t="s">
        <v>333</v>
      </c>
      <c r="C146" s="137" t="s">
        <v>431</v>
      </c>
    </row>
    <row r="147" spans="2:3" ht="38.25">
      <c r="B147" s="215" t="s">
        <v>616</v>
      </c>
      <c r="C147" s="215">
        <v>17</v>
      </c>
    </row>
    <row r="148" spans="2:3" ht="15.75">
      <c r="B148" s="166" t="s">
        <v>433</v>
      </c>
      <c r="C148" s="167" t="s">
        <v>514</v>
      </c>
    </row>
    <row r="149" spans="2:3">
      <c r="B149" s="168">
        <f>SUM(C150:C153)</f>
        <v>792892752</v>
      </c>
      <c r="C149" s="256">
        <v>18</v>
      </c>
    </row>
    <row r="150" spans="2:3">
      <c r="B150" s="170" t="s">
        <v>682</v>
      </c>
      <c r="C150" s="172">
        <f>'Honorarios Base 2024'!$C$3*$C$149*6</f>
        <v>591857064</v>
      </c>
    </row>
    <row r="151" spans="2:3">
      <c r="B151" s="154" t="s">
        <v>618</v>
      </c>
      <c r="C151" s="165">
        <f>'Honorarios Base 2024'!$C$3*C149</f>
        <v>98642844</v>
      </c>
    </row>
    <row r="152" spans="2:3">
      <c r="B152" s="154" t="s">
        <v>518</v>
      </c>
      <c r="C152" s="165">
        <f>'Honorarios Base 2024'!$C$3*$C$149</f>
        <v>98642844</v>
      </c>
    </row>
    <row r="153" spans="2:3">
      <c r="B153" s="154" t="s">
        <v>675</v>
      </c>
      <c r="C153" s="165">
        <f>2500000*(C149/12)</f>
        <v>3750000</v>
      </c>
    </row>
  </sheetData>
  <mergeCells count="25">
    <mergeCell ref="A1:E4"/>
    <mergeCell ref="A5:D5"/>
    <mergeCell ref="B11:C11"/>
    <mergeCell ref="B12:C12"/>
    <mergeCell ref="B9:C9"/>
    <mergeCell ref="B8:C8"/>
    <mergeCell ref="B85:C85"/>
    <mergeCell ref="B13:C13"/>
    <mergeCell ref="B14:C14"/>
    <mergeCell ref="B15:C15"/>
    <mergeCell ref="B16:C16"/>
    <mergeCell ref="B21:C21"/>
    <mergeCell ref="B34:C34"/>
    <mergeCell ref="B45:C45"/>
    <mergeCell ref="B56:C56"/>
    <mergeCell ref="B68:C68"/>
    <mergeCell ref="B78:C78"/>
    <mergeCell ref="B19:C19"/>
    <mergeCell ref="B20:C20"/>
    <mergeCell ref="B143:C143"/>
    <mergeCell ref="B92:C92"/>
    <mergeCell ref="B101:C101"/>
    <mergeCell ref="B113:C113"/>
    <mergeCell ref="B124:C124"/>
    <mergeCell ref="B135:C13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37562-C4AE-4397-9B49-82C9BE02502E}">
  <sheetPr>
    <tabColor rgb="FF00FF00"/>
    <outlinePr summaryBelow="0" summaryRight="0"/>
  </sheetPr>
  <dimension ref="A1:BW889"/>
  <sheetViews>
    <sheetView showGridLines="0" zoomScale="70" zoomScaleNormal="70" workbookViewId="0">
      <pane xSplit="8" ySplit="7" topLeftCell="I8" activePane="bottomRight" state="frozen"/>
      <selection pane="topRight"/>
      <selection pane="bottomLeft"/>
      <selection pane="bottomRight"/>
    </sheetView>
  </sheetViews>
  <sheetFormatPr baseColWidth="10" defaultColWidth="12.5703125" defaultRowHeight="15.75" customHeight="1"/>
  <cols>
    <col min="2" max="2" width="34.5703125" customWidth="1"/>
    <col min="3" max="3" width="1.42578125" customWidth="1"/>
    <col min="4" max="4" width="40" customWidth="1"/>
    <col min="5" max="5" width="15.5703125" style="47" bestFit="1" customWidth="1"/>
    <col min="6" max="6" width="18.140625" style="47" bestFit="1" customWidth="1"/>
    <col min="7" max="7" width="18.140625" style="89" customWidth="1"/>
    <col min="8" max="8" width="22" style="89" customWidth="1"/>
    <col min="9" max="58" width="3.7109375" customWidth="1"/>
    <col min="59" max="59" width="3.85546875" bestFit="1" customWidth="1"/>
    <col min="60" max="68" width="3.7109375" customWidth="1"/>
  </cols>
  <sheetData>
    <row r="1" spans="1:75" ht="6.75" customHeight="1">
      <c r="B1" s="1"/>
      <c r="C1" s="2"/>
      <c r="D1" s="2"/>
      <c r="E1" s="3"/>
      <c r="F1" s="3"/>
      <c r="G1" s="84"/>
      <c r="H1" s="84"/>
      <c r="I1" s="7"/>
    </row>
    <row r="2" spans="1:75" ht="4.5" customHeight="1" thickBot="1">
      <c r="B2" s="9"/>
      <c r="C2" s="3"/>
      <c r="D2" s="10"/>
      <c r="E2" s="10"/>
      <c r="F2" s="10"/>
      <c r="G2" s="85"/>
      <c r="H2" s="85"/>
      <c r="I2" s="33"/>
    </row>
    <row r="3" spans="1:75" ht="21" customHeight="1" thickTop="1">
      <c r="B3" s="11"/>
      <c r="C3" s="12"/>
      <c r="D3" s="12"/>
      <c r="E3" s="45"/>
      <c r="F3" s="45"/>
      <c r="G3" s="86"/>
      <c r="H3" s="86"/>
      <c r="I3" s="7"/>
    </row>
    <row r="4" spans="1:75" ht="21" customHeight="1">
      <c r="B4" s="329" t="s">
        <v>0</v>
      </c>
      <c r="C4" s="330"/>
      <c r="D4" s="330"/>
      <c r="E4" s="46"/>
      <c r="F4" s="46"/>
      <c r="G4" s="87"/>
      <c r="H4" s="87"/>
      <c r="I4" s="7"/>
    </row>
    <row r="5" spans="1:75" ht="7.5" customHeight="1">
      <c r="B5" s="16"/>
      <c r="C5" s="5"/>
      <c r="D5" s="5"/>
      <c r="E5" s="4"/>
      <c r="F5" s="4"/>
      <c r="G5" s="88"/>
      <c r="H5" s="88"/>
      <c r="I5" s="7"/>
    </row>
    <row r="6" spans="1:75" ht="17.25" customHeight="1" thickBot="1">
      <c r="B6" s="331" t="s">
        <v>233</v>
      </c>
      <c r="C6" s="17"/>
      <c r="D6" s="332" t="s">
        <v>2</v>
      </c>
      <c r="E6" s="324" t="s">
        <v>3</v>
      </c>
      <c r="F6" s="324" t="s">
        <v>234</v>
      </c>
      <c r="G6" s="351" t="s">
        <v>235</v>
      </c>
      <c r="H6" s="351" t="s">
        <v>236</v>
      </c>
      <c r="I6" s="327">
        <v>2024</v>
      </c>
      <c r="J6" s="348"/>
      <c r="K6" s="348"/>
      <c r="L6" s="348"/>
      <c r="M6" s="348"/>
      <c r="N6" s="348"/>
      <c r="O6" s="348"/>
      <c r="P6" s="348"/>
      <c r="Q6" s="348"/>
      <c r="R6" s="348"/>
      <c r="S6" s="348"/>
      <c r="T6" s="348"/>
      <c r="U6" s="349">
        <v>2025</v>
      </c>
      <c r="V6" s="350"/>
      <c r="W6" s="350"/>
      <c r="X6" s="350"/>
      <c r="Y6" s="350"/>
      <c r="Z6" s="350"/>
      <c r="AA6" s="350"/>
      <c r="AB6" s="350"/>
      <c r="AC6" s="350"/>
      <c r="AD6" s="350"/>
      <c r="AE6" s="350"/>
      <c r="AF6" s="350"/>
      <c r="AG6" s="349">
        <v>2026</v>
      </c>
      <c r="AH6" s="350"/>
      <c r="AI6" s="350"/>
      <c r="AJ6" s="350"/>
      <c r="AK6" s="350"/>
      <c r="AL6" s="350"/>
      <c r="AM6" s="350"/>
      <c r="AN6" s="350"/>
      <c r="AO6" s="350"/>
      <c r="AP6" s="350"/>
      <c r="AQ6" s="350"/>
      <c r="AR6" s="350"/>
      <c r="AS6" s="349">
        <v>2027</v>
      </c>
      <c r="AT6" s="350"/>
      <c r="AU6" s="350"/>
      <c r="AV6" s="350"/>
      <c r="AW6" s="350"/>
      <c r="AX6" s="350"/>
      <c r="AY6" s="350"/>
      <c r="AZ6" s="350"/>
      <c r="BA6" s="350"/>
      <c r="BB6" s="350"/>
      <c r="BC6" s="350"/>
      <c r="BD6" s="350"/>
      <c r="BE6" s="349">
        <v>2028</v>
      </c>
      <c r="BF6" s="350"/>
      <c r="BG6" s="350"/>
      <c r="BH6" s="350"/>
      <c r="BI6" s="350"/>
      <c r="BJ6" s="350"/>
      <c r="BK6" s="350"/>
      <c r="BL6" s="350"/>
      <c r="BM6" s="350"/>
      <c r="BN6" s="350"/>
      <c r="BO6" s="350"/>
      <c r="BP6" s="350"/>
    </row>
    <row r="7" spans="1:75" ht="17.25" customHeight="1">
      <c r="B7" s="331"/>
      <c r="C7" s="17"/>
      <c r="D7" s="328"/>
      <c r="E7" s="325"/>
      <c r="F7" s="325"/>
      <c r="G7" s="352"/>
      <c r="H7" s="352"/>
      <c r="I7" s="118">
        <v>1</v>
      </c>
      <c r="J7" s="119">
        <v>2</v>
      </c>
      <c r="K7" s="119">
        <v>3</v>
      </c>
      <c r="L7" s="119">
        <v>4</v>
      </c>
      <c r="M7" s="119">
        <v>5</v>
      </c>
      <c r="N7" s="119">
        <v>6</v>
      </c>
      <c r="O7" s="119">
        <v>7</v>
      </c>
      <c r="P7" s="119">
        <v>8</v>
      </c>
      <c r="Q7" s="119">
        <v>9</v>
      </c>
      <c r="R7" s="119">
        <v>10</v>
      </c>
      <c r="S7" s="119">
        <v>11</v>
      </c>
      <c r="T7" s="120">
        <v>12</v>
      </c>
      <c r="U7" s="122">
        <v>1</v>
      </c>
      <c r="V7" s="19">
        <v>2</v>
      </c>
      <c r="W7" s="19">
        <v>3</v>
      </c>
      <c r="X7" s="19">
        <v>4</v>
      </c>
      <c r="Y7" s="19">
        <v>5</v>
      </c>
      <c r="Z7" s="19">
        <v>6</v>
      </c>
      <c r="AA7" s="19">
        <v>7</v>
      </c>
      <c r="AB7" s="19">
        <v>8</v>
      </c>
      <c r="AC7" s="19">
        <v>9</v>
      </c>
      <c r="AD7" s="19">
        <v>10</v>
      </c>
      <c r="AE7" s="19">
        <v>11</v>
      </c>
      <c r="AF7" s="19">
        <v>12</v>
      </c>
      <c r="AG7" s="18">
        <v>1</v>
      </c>
      <c r="AH7" s="19">
        <v>2</v>
      </c>
      <c r="AI7" s="19">
        <v>3</v>
      </c>
      <c r="AJ7" s="19">
        <v>4</v>
      </c>
      <c r="AK7" s="19">
        <v>5</v>
      </c>
      <c r="AL7" s="19">
        <v>6</v>
      </c>
      <c r="AM7" s="19">
        <v>7</v>
      </c>
      <c r="AN7" s="19">
        <v>8</v>
      </c>
      <c r="AO7" s="19">
        <v>9</v>
      </c>
      <c r="AP7" s="19">
        <v>10</v>
      </c>
      <c r="AQ7" s="19">
        <v>11</v>
      </c>
      <c r="AR7" s="19">
        <v>12</v>
      </c>
      <c r="AS7" s="18">
        <v>1</v>
      </c>
      <c r="AT7" s="19">
        <v>2</v>
      </c>
      <c r="AU7" s="19">
        <v>3</v>
      </c>
      <c r="AV7" s="19">
        <v>4</v>
      </c>
      <c r="AW7" s="19">
        <v>5</v>
      </c>
      <c r="AX7" s="19">
        <v>6</v>
      </c>
      <c r="AY7" s="19">
        <v>7</v>
      </c>
      <c r="AZ7" s="19">
        <v>8</v>
      </c>
      <c r="BA7" s="19">
        <v>9</v>
      </c>
      <c r="BB7" s="19">
        <v>10</v>
      </c>
      <c r="BC7" s="19">
        <v>11</v>
      </c>
      <c r="BD7" s="19">
        <v>12</v>
      </c>
      <c r="BE7" s="18">
        <v>1</v>
      </c>
      <c r="BF7" s="19">
        <v>2</v>
      </c>
      <c r="BG7" s="19">
        <v>3</v>
      </c>
      <c r="BH7" s="19">
        <v>4</v>
      </c>
      <c r="BI7" s="19">
        <v>5</v>
      </c>
      <c r="BJ7" s="19">
        <v>6</v>
      </c>
      <c r="BK7" s="19">
        <v>7</v>
      </c>
      <c r="BL7" s="19">
        <v>8</v>
      </c>
      <c r="BM7" s="19">
        <v>9</v>
      </c>
      <c r="BN7" s="19">
        <v>10</v>
      </c>
      <c r="BO7" s="19">
        <v>11</v>
      </c>
      <c r="BP7" s="19">
        <v>12</v>
      </c>
    </row>
    <row r="8" spans="1:75" ht="17.25" customHeight="1">
      <c r="B8" s="345" t="s">
        <v>237</v>
      </c>
      <c r="C8" s="345"/>
      <c r="D8" s="345"/>
      <c r="E8" s="345"/>
      <c r="F8" s="345"/>
      <c r="G8" s="345"/>
      <c r="H8" s="346"/>
      <c r="I8" s="347">
        <f t="shared" ref="I8" si="0">SUM(I9:T9)</f>
        <v>17308132478.632477</v>
      </c>
      <c r="J8" s="342"/>
      <c r="K8" s="342"/>
      <c r="L8" s="342"/>
      <c r="M8" s="342"/>
      <c r="N8" s="342"/>
      <c r="O8" s="342"/>
      <c r="P8" s="342"/>
      <c r="Q8" s="342"/>
      <c r="R8" s="342"/>
      <c r="S8" s="342"/>
      <c r="T8" s="343"/>
      <c r="U8" s="341">
        <f t="shared" ref="U8" si="1">SUM(U9:AF9)</f>
        <v>29663051282.051285</v>
      </c>
      <c r="V8" s="342"/>
      <c r="W8" s="342"/>
      <c r="X8" s="342"/>
      <c r="Y8" s="342"/>
      <c r="Z8" s="342"/>
      <c r="AA8" s="342"/>
      <c r="AB8" s="342"/>
      <c r="AC8" s="342"/>
      <c r="AD8" s="342"/>
      <c r="AE8" s="342"/>
      <c r="AF8" s="344"/>
      <c r="AG8" s="347">
        <f t="shared" ref="AG8" si="2">SUM(AG9:AR9)</f>
        <v>19430807692.30769</v>
      </c>
      <c r="AH8" s="342"/>
      <c r="AI8" s="342"/>
      <c r="AJ8" s="342"/>
      <c r="AK8" s="342"/>
      <c r="AL8" s="342"/>
      <c r="AM8" s="342"/>
      <c r="AN8" s="342"/>
      <c r="AO8" s="342"/>
      <c r="AP8" s="342"/>
      <c r="AQ8" s="342"/>
      <c r="AR8" s="343"/>
      <c r="AS8" s="341">
        <f t="shared" ref="AS8" si="3">SUM(AS9:BD9)</f>
        <v>7905333333.333333</v>
      </c>
      <c r="AT8" s="342"/>
      <c r="AU8" s="342"/>
      <c r="AV8" s="342"/>
      <c r="AW8" s="342"/>
      <c r="AX8" s="342"/>
      <c r="AY8" s="342"/>
      <c r="AZ8" s="342"/>
      <c r="BA8" s="342"/>
      <c r="BB8" s="342"/>
      <c r="BC8" s="342"/>
      <c r="BD8" s="343"/>
      <c r="BE8" s="341">
        <f t="shared" ref="BE8" si="4">SUM(BE9:BP9)</f>
        <v>7905333333.333333</v>
      </c>
      <c r="BF8" s="342"/>
      <c r="BG8" s="342"/>
      <c r="BH8" s="342"/>
      <c r="BI8" s="342"/>
      <c r="BJ8" s="342"/>
      <c r="BK8" s="342"/>
      <c r="BL8" s="342"/>
      <c r="BM8" s="342"/>
      <c r="BN8" s="342"/>
      <c r="BO8" s="342"/>
      <c r="BP8" s="344"/>
    </row>
    <row r="9" spans="1:75" ht="17.25" customHeight="1">
      <c r="B9" s="331" t="s">
        <v>238</v>
      </c>
      <c r="C9" s="331"/>
      <c r="D9" s="331"/>
      <c r="E9" s="331"/>
      <c r="F9" s="331"/>
      <c r="G9" s="331"/>
      <c r="H9" s="331"/>
      <c r="I9" s="124">
        <f t="shared" ref="I9:AN9" si="5">SUM(I10:I17)</f>
        <v>658777777.77777779</v>
      </c>
      <c r="J9" s="124">
        <f t="shared" si="5"/>
        <v>658777777.77777779</v>
      </c>
      <c r="K9" s="124">
        <f t="shared" si="5"/>
        <v>658777777.77777779</v>
      </c>
      <c r="L9" s="124">
        <f t="shared" si="5"/>
        <v>658777777.77777779</v>
      </c>
      <c r="M9" s="124">
        <f t="shared" si="5"/>
        <v>1243222222.2222223</v>
      </c>
      <c r="N9" s="124">
        <f t="shared" si="5"/>
        <v>1243222222.2222223</v>
      </c>
      <c r="O9" s="124">
        <f t="shared" si="5"/>
        <v>1243222222.2222223</v>
      </c>
      <c r="P9" s="124">
        <f t="shared" si="5"/>
        <v>1884004273.5042737</v>
      </c>
      <c r="Q9" s="124">
        <f t="shared" si="5"/>
        <v>2264837606.8376069</v>
      </c>
      <c r="R9" s="124">
        <f t="shared" si="5"/>
        <v>2264837606.8376069</v>
      </c>
      <c r="S9" s="124">
        <f t="shared" si="5"/>
        <v>2264837606.8376069</v>
      </c>
      <c r="T9" s="124">
        <f t="shared" si="5"/>
        <v>2264837606.8376069</v>
      </c>
      <c r="U9" s="123">
        <f t="shared" si="5"/>
        <v>2519837606.8376064</v>
      </c>
      <c r="V9" s="124">
        <f t="shared" si="5"/>
        <v>2519837606.8376064</v>
      </c>
      <c r="W9" s="124">
        <f t="shared" si="5"/>
        <v>2519837606.8376064</v>
      </c>
      <c r="X9" s="124">
        <f t="shared" si="5"/>
        <v>2519837606.8376064</v>
      </c>
      <c r="Y9" s="124">
        <f t="shared" si="5"/>
        <v>2519837606.8376064</v>
      </c>
      <c r="Z9" s="124">
        <f t="shared" si="5"/>
        <v>2519837606.8376064</v>
      </c>
      <c r="AA9" s="124">
        <f t="shared" si="5"/>
        <v>2519837606.8376064</v>
      </c>
      <c r="AB9" s="124">
        <f t="shared" si="5"/>
        <v>2519837606.8376064</v>
      </c>
      <c r="AC9" s="124">
        <f t="shared" si="5"/>
        <v>2519837606.8376064</v>
      </c>
      <c r="AD9" s="124">
        <f t="shared" si="5"/>
        <v>2414837606.8376064</v>
      </c>
      <c r="AE9" s="124">
        <f t="shared" si="5"/>
        <v>2284837606.8376069</v>
      </c>
      <c r="AF9" s="125">
        <f t="shared" si="5"/>
        <v>2284837606.8376069</v>
      </c>
      <c r="AG9" s="124">
        <f t="shared" si="5"/>
        <v>2159837606.8376069</v>
      </c>
      <c r="AH9" s="124">
        <f t="shared" si="5"/>
        <v>2159837606.8376069</v>
      </c>
      <c r="AI9" s="124">
        <f t="shared" si="5"/>
        <v>1779004273.5042737</v>
      </c>
      <c r="AJ9" s="124">
        <f t="shared" si="5"/>
        <v>1779004273.5042737</v>
      </c>
      <c r="AK9" s="124">
        <f t="shared" si="5"/>
        <v>1779004273.5042737</v>
      </c>
      <c r="AL9" s="124">
        <f t="shared" si="5"/>
        <v>1779004273.5042737</v>
      </c>
      <c r="AM9" s="124">
        <f t="shared" si="5"/>
        <v>1779004273.5042737</v>
      </c>
      <c r="AN9" s="124">
        <f t="shared" si="5"/>
        <v>1243222222.2222223</v>
      </c>
      <c r="AO9" s="124">
        <f t="shared" ref="AO9:BP9" si="6">SUM(AO10:AO17)</f>
        <v>1243222222.2222223</v>
      </c>
      <c r="AP9" s="124">
        <f t="shared" si="6"/>
        <v>1243222222.2222223</v>
      </c>
      <c r="AQ9" s="124">
        <f t="shared" si="6"/>
        <v>1243222222.2222223</v>
      </c>
      <c r="AR9" s="125">
        <f t="shared" si="6"/>
        <v>1243222222.2222223</v>
      </c>
      <c r="AS9" s="124">
        <f t="shared" si="6"/>
        <v>658777777.77777779</v>
      </c>
      <c r="AT9" s="124">
        <f t="shared" si="6"/>
        <v>658777777.77777779</v>
      </c>
      <c r="AU9" s="124">
        <f t="shared" si="6"/>
        <v>658777777.77777779</v>
      </c>
      <c r="AV9" s="124">
        <f t="shared" si="6"/>
        <v>658777777.77777779</v>
      </c>
      <c r="AW9" s="124">
        <f t="shared" si="6"/>
        <v>658777777.77777779</v>
      </c>
      <c r="AX9" s="124">
        <f t="shared" si="6"/>
        <v>658777777.77777779</v>
      </c>
      <c r="AY9" s="124">
        <f t="shared" si="6"/>
        <v>658777777.77777779</v>
      </c>
      <c r="AZ9" s="124">
        <f t="shared" si="6"/>
        <v>658777777.77777779</v>
      </c>
      <c r="BA9" s="124">
        <f t="shared" si="6"/>
        <v>658777777.77777779</v>
      </c>
      <c r="BB9" s="124">
        <f t="shared" si="6"/>
        <v>658777777.77777779</v>
      </c>
      <c r="BC9" s="124">
        <f t="shared" si="6"/>
        <v>658777777.77777779</v>
      </c>
      <c r="BD9" s="124">
        <f t="shared" si="6"/>
        <v>658777777.77777779</v>
      </c>
      <c r="BE9" s="123">
        <f t="shared" si="6"/>
        <v>658777777.77777779</v>
      </c>
      <c r="BF9" s="124">
        <f t="shared" si="6"/>
        <v>658777777.77777779</v>
      </c>
      <c r="BG9" s="124">
        <f t="shared" si="6"/>
        <v>658777777.77777779</v>
      </c>
      <c r="BH9" s="124">
        <f t="shared" si="6"/>
        <v>658777777.77777779</v>
      </c>
      <c r="BI9" s="124">
        <f t="shared" si="6"/>
        <v>658777777.77777779</v>
      </c>
      <c r="BJ9" s="124">
        <f t="shared" si="6"/>
        <v>658777777.77777779</v>
      </c>
      <c r="BK9" s="124">
        <f t="shared" si="6"/>
        <v>658777777.77777779</v>
      </c>
      <c r="BL9" s="124">
        <f t="shared" si="6"/>
        <v>658777777.77777779</v>
      </c>
      <c r="BM9" s="124">
        <f t="shared" si="6"/>
        <v>658777777.77777779</v>
      </c>
      <c r="BN9" s="124">
        <f t="shared" si="6"/>
        <v>658777777.77777779</v>
      </c>
      <c r="BO9" s="124">
        <f t="shared" si="6"/>
        <v>658777777.77777779</v>
      </c>
      <c r="BP9" s="125">
        <f t="shared" si="6"/>
        <v>658777777.77777779</v>
      </c>
    </row>
    <row r="10" spans="1:75" ht="30" customHeight="1">
      <c r="A10" s="128"/>
      <c r="B10" s="57" t="s">
        <v>239</v>
      </c>
      <c r="C10" s="111"/>
      <c r="D10" s="126"/>
      <c r="E10" s="58">
        <v>528000000</v>
      </c>
      <c r="F10" s="59">
        <v>10</v>
      </c>
      <c r="G10" s="90">
        <v>130000000</v>
      </c>
      <c r="H10" s="90" t="s">
        <v>240</v>
      </c>
      <c r="I10" s="35"/>
      <c r="J10" s="35"/>
      <c r="K10" s="35"/>
      <c r="L10" s="35"/>
      <c r="M10" s="35"/>
      <c r="N10" s="35"/>
      <c r="O10" s="35"/>
      <c r="P10" s="35"/>
      <c r="Q10" s="35"/>
      <c r="R10" s="35"/>
      <c r="S10" s="35"/>
      <c r="T10" s="35"/>
      <c r="U10" s="106">
        <f>$G$10</f>
        <v>130000000</v>
      </c>
      <c r="V10" s="106">
        <f t="shared" ref="V10:AD10" si="7">$G$10</f>
        <v>130000000</v>
      </c>
      <c r="W10" s="106">
        <f t="shared" si="7"/>
        <v>130000000</v>
      </c>
      <c r="X10" s="106">
        <f t="shared" si="7"/>
        <v>130000000</v>
      </c>
      <c r="Y10" s="106">
        <f t="shared" si="7"/>
        <v>130000000</v>
      </c>
      <c r="Z10" s="106">
        <f t="shared" si="7"/>
        <v>130000000</v>
      </c>
      <c r="AA10" s="106">
        <f t="shared" si="7"/>
        <v>130000000</v>
      </c>
      <c r="AB10" s="106">
        <f t="shared" si="7"/>
        <v>130000000</v>
      </c>
      <c r="AC10" s="106">
        <f t="shared" si="7"/>
        <v>130000000</v>
      </c>
      <c r="AD10" s="106">
        <f t="shared" si="7"/>
        <v>130000000</v>
      </c>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row>
    <row r="11" spans="1:75" ht="30" customHeight="1">
      <c r="B11" s="63" t="s">
        <v>241</v>
      </c>
      <c r="C11" s="340"/>
      <c r="D11" s="340"/>
      <c r="E11" s="64">
        <v>11152900000</v>
      </c>
      <c r="F11" s="65">
        <v>24</v>
      </c>
      <c r="G11" s="91">
        <v>535782051.28205138</v>
      </c>
      <c r="H11" s="99" t="s">
        <v>242</v>
      </c>
      <c r="I11" s="35"/>
      <c r="J11" s="35"/>
      <c r="K11" s="35"/>
      <c r="L11" s="35"/>
      <c r="M11" s="35"/>
      <c r="N11" s="35"/>
      <c r="O11" s="107"/>
      <c r="P11" s="109">
        <f>$G$11</f>
        <v>535782051.28205138</v>
      </c>
      <c r="Q11" s="109">
        <f t="shared" ref="Q11:AM11" si="8">$G$11</f>
        <v>535782051.28205138</v>
      </c>
      <c r="R11" s="109">
        <f t="shared" si="8"/>
        <v>535782051.28205138</v>
      </c>
      <c r="S11" s="109">
        <f t="shared" si="8"/>
        <v>535782051.28205138</v>
      </c>
      <c r="T11" s="109">
        <f t="shared" si="8"/>
        <v>535782051.28205138</v>
      </c>
      <c r="U11" s="109">
        <f t="shared" si="8"/>
        <v>535782051.28205138</v>
      </c>
      <c r="V11" s="109">
        <f t="shared" si="8"/>
        <v>535782051.28205138</v>
      </c>
      <c r="W11" s="109">
        <f t="shared" si="8"/>
        <v>535782051.28205138</v>
      </c>
      <c r="X11" s="109">
        <f t="shared" si="8"/>
        <v>535782051.28205138</v>
      </c>
      <c r="Y11" s="109">
        <f t="shared" si="8"/>
        <v>535782051.28205138</v>
      </c>
      <c r="Z11" s="109">
        <f t="shared" si="8"/>
        <v>535782051.28205138</v>
      </c>
      <c r="AA11" s="109">
        <f t="shared" si="8"/>
        <v>535782051.28205138</v>
      </c>
      <c r="AB11" s="109">
        <f t="shared" si="8"/>
        <v>535782051.28205138</v>
      </c>
      <c r="AC11" s="109">
        <f t="shared" si="8"/>
        <v>535782051.28205138</v>
      </c>
      <c r="AD11" s="109">
        <f t="shared" si="8"/>
        <v>535782051.28205138</v>
      </c>
      <c r="AE11" s="109">
        <f t="shared" si="8"/>
        <v>535782051.28205138</v>
      </c>
      <c r="AF11" s="109">
        <f t="shared" si="8"/>
        <v>535782051.28205138</v>
      </c>
      <c r="AG11" s="109">
        <f t="shared" si="8"/>
        <v>535782051.28205138</v>
      </c>
      <c r="AH11" s="109">
        <f t="shared" si="8"/>
        <v>535782051.28205138</v>
      </c>
      <c r="AI11" s="109">
        <f t="shared" si="8"/>
        <v>535782051.28205138</v>
      </c>
      <c r="AJ11" s="109">
        <f t="shared" si="8"/>
        <v>535782051.28205138</v>
      </c>
      <c r="AK11" s="109">
        <f t="shared" si="8"/>
        <v>535782051.28205138</v>
      </c>
      <c r="AL11" s="109">
        <f t="shared" si="8"/>
        <v>535782051.28205138</v>
      </c>
      <c r="AM11" s="109">
        <f t="shared" si="8"/>
        <v>535782051.28205138</v>
      </c>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8"/>
      <c r="BR11" s="108"/>
      <c r="BS11" s="108"/>
      <c r="BT11" s="108"/>
      <c r="BU11" s="108"/>
      <c r="BV11" s="108"/>
      <c r="BW11" s="108"/>
    </row>
    <row r="12" spans="1:75" ht="30" customHeight="1">
      <c r="B12" s="81" t="s">
        <v>194</v>
      </c>
      <c r="C12" s="338"/>
      <c r="D12" s="338"/>
      <c r="E12" s="82">
        <v>6380000000</v>
      </c>
      <c r="F12" s="83">
        <v>18</v>
      </c>
      <c r="G12" s="92">
        <v>380833333.33333331</v>
      </c>
      <c r="H12" s="100" t="s">
        <v>243</v>
      </c>
      <c r="I12" s="35"/>
      <c r="J12" s="35"/>
      <c r="K12" s="35"/>
      <c r="L12" s="35"/>
      <c r="M12" s="35"/>
      <c r="N12" s="35"/>
      <c r="O12" s="35"/>
      <c r="P12" s="35"/>
      <c r="Q12" s="127">
        <f>$G$12</f>
        <v>380833333.33333331</v>
      </c>
      <c r="R12" s="127">
        <f t="shared" ref="R12:AH12" si="9">$G$12</f>
        <v>380833333.33333331</v>
      </c>
      <c r="S12" s="127">
        <f t="shared" si="9"/>
        <v>380833333.33333331</v>
      </c>
      <c r="T12" s="127">
        <f t="shared" si="9"/>
        <v>380833333.33333331</v>
      </c>
      <c r="U12" s="127">
        <f t="shared" si="9"/>
        <v>380833333.33333331</v>
      </c>
      <c r="V12" s="127">
        <f t="shared" si="9"/>
        <v>380833333.33333331</v>
      </c>
      <c r="W12" s="127">
        <f t="shared" si="9"/>
        <v>380833333.33333331</v>
      </c>
      <c r="X12" s="127">
        <f t="shared" si="9"/>
        <v>380833333.33333331</v>
      </c>
      <c r="Y12" s="127">
        <f t="shared" si="9"/>
        <v>380833333.33333331</v>
      </c>
      <c r="Z12" s="127">
        <f t="shared" si="9"/>
        <v>380833333.33333331</v>
      </c>
      <c r="AA12" s="127">
        <f t="shared" si="9"/>
        <v>380833333.33333331</v>
      </c>
      <c r="AB12" s="127">
        <f t="shared" si="9"/>
        <v>380833333.33333331</v>
      </c>
      <c r="AC12" s="127">
        <f t="shared" si="9"/>
        <v>380833333.33333331</v>
      </c>
      <c r="AD12" s="127">
        <f t="shared" si="9"/>
        <v>380833333.33333331</v>
      </c>
      <c r="AE12" s="127">
        <f t="shared" si="9"/>
        <v>380833333.33333331</v>
      </c>
      <c r="AF12" s="127">
        <f t="shared" si="9"/>
        <v>380833333.33333331</v>
      </c>
      <c r="AG12" s="127">
        <f t="shared" si="9"/>
        <v>380833333.33333331</v>
      </c>
      <c r="AH12" s="127">
        <f t="shared" si="9"/>
        <v>380833333.33333331</v>
      </c>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row>
    <row r="13" spans="1:75" ht="30" customHeight="1">
      <c r="B13" s="72" t="s">
        <v>68</v>
      </c>
      <c r="C13" s="339" t="s">
        <v>68</v>
      </c>
      <c r="D13" s="339"/>
      <c r="E13" s="73">
        <v>550000000</v>
      </c>
      <c r="F13" s="74">
        <v>12</v>
      </c>
      <c r="G13" s="93">
        <v>41666666.666666664</v>
      </c>
      <c r="H13" s="101" t="s">
        <v>244</v>
      </c>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row>
    <row r="14" spans="1:75" ht="30" customHeight="1">
      <c r="B14" s="75" t="s">
        <v>245</v>
      </c>
      <c r="C14" s="110"/>
      <c r="D14" s="110"/>
      <c r="E14" s="76">
        <v>6270000000</v>
      </c>
      <c r="F14" s="77">
        <v>60</v>
      </c>
      <c r="G14" s="76">
        <v>658777777.77777779</v>
      </c>
      <c r="H14" s="102" t="s">
        <v>246</v>
      </c>
      <c r="I14" s="114">
        <f>$G$14</f>
        <v>658777777.77777779</v>
      </c>
      <c r="J14" s="114">
        <f t="shared" ref="J14:BP14" si="10">$G$14</f>
        <v>658777777.77777779</v>
      </c>
      <c r="K14" s="114">
        <f t="shared" si="10"/>
        <v>658777777.77777779</v>
      </c>
      <c r="L14" s="114">
        <f t="shared" si="10"/>
        <v>658777777.77777779</v>
      </c>
      <c r="M14" s="114">
        <f t="shared" si="10"/>
        <v>658777777.77777779</v>
      </c>
      <c r="N14" s="114">
        <f t="shared" si="10"/>
        <v>658777777.77777779</v>
      </c>
      <c r="O14" s="114">
        <f t="shared" si="10"/>
        <v>658777777.77777779</v>
      </c>
      <c r="P14" s="114">
        <f t="shared" si="10"/>
        <v>658777777.77777779</v>
      </c>
      <c r="Q14" s="114">
        <f t="shared" si="10"/>
        <v>658777777.77777779</v>
      </c>
      <c r="R14" s="114">
        <f t="shared" si="10"/>
        <v>658777777.77777779</v>
      </c>
      <c r="S14" s="114">
        <f t="shared" si="10"/>
        <v>658777777.77777779</v>
      </c>
      <c r="T14" s="114">
        <f t="shared" si="10"/>
        <v>658777777.77777779</v>
      </c>
      <c r="U14" s="114">
        <f t="shared" si="10"/>
        <v>658777777.77777779</v>
      </c>
      <c r="V14" s="114">
        <f t="shared" si="10"/>
        <v>658777777.77777779</v>
      </c>
      <c r="W14" s="114">
        <f t="shared" si="10"/>
        <v>658777777.77777779</v>
      </c>
      <c r="X14" s="114">
        <f t="shared" si="10"/>
        <v>658777777.77777779</v>
      </c>
      <c r="Y14" s="114">
        <f t="shared" si="10"/>
        <v>658777777.77777779</v>
      </c>
      <c r="Z14" s="114">
        <f t="shared" si="10"/>
        <v>658777777.77777779</v>
      </c>
      <c r="AA14" s="114">
        <f t="shared" si="10"/>
        <v>658777777.77777779</v>
      </c>
      <c r="AB14" s="114">
        <f t="shared" si="10"/>
        <v>658777777.77777779</v>
      </c>
      <c r="AC14" s="114">
        <f t="shared" si="10"/>
        <v>658777777.77777779</v>
      </c>
      <c r="AD14" s="114">
        <f t="shared" si="10"/>
        <v>658777777.77777779</v>
      </c>
      <c r="AE14" s="114">
        <f t="shared" si="10"/>
        <v>658777777.77777779</v>
      </c>
      <c r="AF14" s="114">
        <f t="shared" si="10"/>
        <v>658777777.77777779</v>
      </c>
      <c r="AG14" s="114">
        <f t="shared" si="10"/>
        <v>658777777.77777779</v>
      </c>
      <c r="AH14" s="114">
        <f t="shared" si="10"/>
        <v>658777777.77777779</v>
      </c>
      <c r="AI14" s="114">
        <f t="shared" si="10"/>
        <v>658777777.77777779</v>
      </c>
      <c r="AJ14" s="114">
        <f t="shared" si="10"/>
        <v>658777777.77777779</v>
      </c>
      <c r="AK14" s="114">
        <f t="shared" si="10"/>
        <v>658777777.77777779</v>
      </c>
      <c r="AL14" s="114">
        <f t="shared" si="10"/>
        <v>658777777.77777779</v>
      </c>
      <c r="AM14" s="114">
        <f t="shared" si="10"/>
        <v>658777777.77777779</v>
      </c>
      <c r="AN14" s="114">
        <f t="shared" si="10"/>
        <v>658777777.77777779</v>
      </c>
      <c r="AO14" s="114">
        <f t="shared" si="10"/>
        <v>658777777.77777779</v>
      </c>
      <c r="AP14" s="114">
        <f t="shared" si="10"/>
        <v>658777777.77777779</v>
      </c>
      <c r="AQ14" s="114">
        <f t="shared" si="10"/>
        <v>658777777.77777779</v>
      </c>
      <c r="AR14" s="114">
        <f t="shared" si="10"/>
        <v>658777777.77777779</v>
      </c>
      <c r="AS14" s="114">
        <f t="shared" si="10"/>
        <v>658777777.77777779</v>
      </c>
      <c r="AT14" s="114">
        <f t="shared" si="10"/>
        <v>658777777.77777779</v>
      </c>
      <c r="AU14" s="114">
        <f t="shared" si="10"/>
        <v>658777777.77777779</v>
      </c>
      <c r="AV14" s="114">
        <f t="shared" si="10"/>
        <v>658777777.77777779</v>
      </c>
      <c r="AW14" s="114">
        <f t="shared" si="10"/>
        <v>658777777.77777779</v>
      </c>
      <c r="AX14" s="114">
        <f t="shared" si="10"/>
        <v>658777777.77777779</v>
      </c>
      <c r="AY14" s="114">
        <f t="shared" si="10"/>
        <v>658777777.77777779</v>
      </c>
      <c r="AZ14" s="114">
        <f t="shared" si="10"/>
        <v>658777777.77777779</v>
      </c>
      <c r="BA14" s="114">
        <f t="shared" si="10"/>
        <v>658777777.77777779</v>
      </c>
      <c r="BB14" s="114">
        <f t="shared" si="10"/>
        <v>658777777.77777779</v>
      </c>
      <c r="BC14" s="114">
        <f t="shared" si="10"/>
        <v>658777777.77777779</v>
      </c>
      <c r="BD14" s="114">
        <f t="shared" si="10"/>
        <v>658777777.77777779</v>
      </c>
      <c r="BE14" s="114">
        <f t="shared" si="10"/>
        <v>658777777.77777779</v>
      </c>
      <c r="BF14" s="114">
        <f t="shared" si="10"/>
        <v>658777777.77777779</v>
      </c>
      <c r="BG14" s="114">
        <f t="shared" si="10"/>
        <v>658777777.77777779</v>
      </c>
      <c r="BH14" s="114">
        <f t="shared" si="10"/>
        <v>658777777.77777779</v>
      </c>
      <c r="BI14" s="114">
        <f t="shared" si="10"/>
        <v>658777777.77777779</v>
      </c>
      <c r="BJ14" s="114">
        <f t="shared" si="10"/>
        <v>658777777.77777779</v>
      </c>
      <c r="BK14" s="114">
        <f t="shared" si="10"/>
        <v>658777777.77777779</v>
      </c>
      <c r="BL14" s="114">
        <f t="shared" si="10"/>
        <v>658777777.77777779</v>
      </c>
      <c r="BM14" s="114">
        <f t="shared" si="10"/>
        <v>658777777.77777779</v>
      </c>
      <c r="BN14" s="114">
        <f t="shared" si="10"/>
        <v>658777777.77777779</v>
      </c>
      <c r="BO14" s="114">
        <f t="shared" si="10"/>
        <v>658777777.77777779</v>
      </c>
      <c r="BP14" s="114">
        <f t="shared" si="10"/>
        <v>658777777.77777779</v>
      </c>
    </row>
    <row r="15" spans="1:75" ht="30" customHeight="1">
      <c r="B15" s="69" t="s">
        <v>247</v>
      </c>
      <c r="C15" s="336"/>
      <c r="D15" s="336"/>
      <c r="E15" s="70">
        <v>1430000000</v>
      </c>
      <c r="F15" s="71">
        <v>14</v>
      </c>
      <c r="G15" s="95">
        <v>105000000</v>
      </c>
      <c r="H15" s="103" t="s">
        <v>244</v>
      </c>
      <c r="I15" s="35"/>
      <c r="J15" s="35"/>
      <c r="K15" s="35"/>
      <c r="L15" s="35"/>
      <c r="M15" s="35"/>
      <c r="N15" s="35"/>
      <c r="O15" s="35"/>
      <c r="P15" s="115">
        <f>$G$15</f>
        <v>105000000</v>
      </c>
      <c r="Q15" s="115">
        <f t="shared" ref="Q15:AC15" si="11">$G$15</f>
        <v>105000000</v>
      </c>
      <c r="R15" s="115">
        <f t="shared" si="11"/>
        <v>105000000</v>
      </c>
      <c r="S15" s="115">
        <f t="shared" si="11"/>
        <v>105000000</v>
      </c>
      <c r="T15" s="115">
        <f t="shared" si="11"/>
        <v>105000000</v>
      </c>
      <c r="U15" s="115">
        <f t="shared" si="11"/>
        <v>105000000</v>
      </c>
      <c r="V15" s="115">
        <f t="shared" si="11"/>
        <v>105000000</v>
      </c>
      <c r="W15" s="115">
        <f t="shared" si="11"/>
        <v>105000000</v>
      </c>
      <c r="X15" s="115">
        <f t="shared" si="11"/>
        <v>105000000</v>
      </c>
      <c r="Y15" s="115">
        <f t="shared" si="11"/>
        <v>105000000</v>
      </c>
      <c r="Z15" s="115">
        <f t="shared" si="11"/>
        <v>105000000</v>
      </c>
      <c r="AA15" s="115">
        <f t="shared" si="11"/>
        <v>105000000</v>
      </c>
      <c r="AB15" s="115">
        <f t="shared" si="11"/>
        <v>105000000</v>
      </c>
      <c r="AC15" s="115">
        <f t="shared" si="11"/>
        <v>105000000</v>
      </c>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row>
    <row r="16" spans="1:75" ht="30" customHeight="1">
      <c r="B16" s="66" t="s">
        <v>248</v>
      </c>
      <c r="C16" s="337"/>
      <c r="D16" s="337"/>
      <c r="E16" s="67">
        <v>7832000000.000001</v>
      </c>
      <c r="F16" s="68">
        <v>32</v>
      </c>
      <c r="G16" s="96">
        <v>584444444.44444442</v>
      </c>
      <c r="H16" s="104" t="s">
        <v>244</v>
      </c>
      <c r="I16" s="35"/>
      <c r="J16" s="35"/>
      <c r="K16" s="35"/>
      <c r="L16" s="35"/>
      <c r="M16" s="116">
        <f>$G$16</f>
        <v>584444444.44444442</v>
      </c>
      <c r="N16" s="116">
        <f t="shared" ref="N16:AR16" si="12">$G$16</f>
        <v>584444444.44444442</v>
      </c>
      <c r="O16" s="116">
        <f t="shared" si="12"/>
        <v>584444444.44444442</v>
      </c>
      <c r="P16" s="116">
        <f t="shared" si="12"/>
        <v>584444444.44444442</v>
      </c>
      <c r="Q16" s="116">
        <f t="shared" si="12"/>
        <v>584444444.44444442</v>
      </c>
      <c r="R16" s="116">
        <f t="shared" si="12"/>
        <v>584444444.44444442</v>
      </c>
      <c r="S16" s="116">
        <f t="shared" si="12"/>
        <v>584444444.44444442</v>
      </c>
      <c r="T16" s="116">
        <f t="shared" si="12"/>
        <v>584444444.44444442</v>
      </c>
      <c r="U16" s="116">
        <f t="shared" si="12"/>
        <v>584444444.44444442</v>
      </c>
      <c r="V16" s="116">
        <f t="shared" si="12"/>
        <v>584444444.44444442</v>
      </c>
      <c r="W16" s="116">
        <f t="shared" si="12"/>
        <v>584444444.44444442</v>
      </c>
      <c r="X16" s="116">
        <f t="shared" si="12"/>
        <v>584444444.44444442</v>
      </c>
      <c r="Y16" s="116">
        <f t="shared" si="12"/>
        <v>584444444.44444442</v>
      </c>
      <c r="Z16" s="116">
        <f t="shared" si="12"/>
        <v>584444444.44444442</v>
      </c>
      <c r="AA16" s="116">
        <f t="shared" si="12"/>
        <v>584444444.44444442</v>
      </c>
      <c r="AB16" s="116">
        <f t="shared" si="12"/>
        <v>584444444.44444442</v>
      </c>
      <c r="AC16" s="116">
        <f t="shared" si="12"/>
        <v>584444444.44444442</v>
      </c>
      <c r="AD16" s="116">
        <f t="shared" si="12"/>
        <v>584444444.44444442</v>
      </c>
      <c r="AE16" s="116">
        <f t="shared" si="12"/>
        <v>584444444.44444442</v>
      </c>
      <c r="AF16" s="116">
        <f t="shared" si="12"/>
        <v>584444444.44444442</v>
      </c>
      <c r="AG16" s="116">
        <f t="shared" si="12"/>
        <v>584444444.44444442</v>
      </c>
      <c r="AH16" s="116">
        <f t="shared" si="12"/>
        <v>584444444.44444442</v>
      </c>
      <c r="AI16" s="116">
        <f t="shared" si="12"/>
        <v>584444444.44444442</v>
      </c>
      <c r="AJ16" s="116">
        <f t="shared" si="12"/>
        <v>584444444.44444442</v>
      </c>
      <c r="AK16" s="116">
        <f t="shared" si="12"/>
        <v>584444444.44444442</v>
      </c>
      <c r="AL16" s="116">
        <f t="shared" si="12"/>
        <v>584444444.44444442</v>
      </c>
      <c r="AM16" s="116">
        <f t="shared" si="12"/>
        <v>584444444.44444442</v>
      </c>
      <c r="AN16" s="116">
        <f t="shared" si="12"/>
        <v>584444444.44444442</v>
      </c>
      <c r="AO16" s="116">
        <f t="shared" si="12"/>
        <v>584444444.44444442</v>
      </c>
      <c r="AP16" s="116">
        <f t="shared" si="12"/>
        <v>584444444.44444442</v>
      </c>
      <c r="AQ16" s="116">
        <f t="shared" si="12"/>
        <v>584444444.44444442</v>
      </c>
      <c r="AR16" s="116">
        <f t="shared" si="12"/>
        <v>584444444.44444442</v>
      </c>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row>
    <row r="17" spans="2:68" ht="30" customHeight="1">
      <c r="B17" s="78" t="s">
        <v>249</v>
      </c>
      <c r="C17" s="335" t="s">
        <v>249</v>
      </c>
      <c r="D17" s="335"/>
      <c r="E17" s="79">
        <v>1650000000.0000002</v>
      </c>
      <c r="F17" s="80">
        <v>12</v>
      </c>
      <c r="G17" s="97">
        <v>125000000</v>
      </c>
      <c r="H17" s="105" t="s">
        <v>250</v>
      </c>
      <c r="I17" s="35"/>
      <c r="J17" s="35"/>
      <c r="K17" s="35"/>
      <c r="L17" s="35"/>
      <c r="M17" s="35"/>
      <c r="N17" s="35"/>
      <c r="O17" s="35"/>
      <c r="P17" s="35"/>
      <c r="Q17" s="35"/>
      <c r="R17" s="35"/>
      <c r="S17" s="35"/>
      <c r="T17" s="35"/>
      <c r="U17" s="117">
        <f>$G17</f>
        <v>125000000</v>
      </c>
      <c r="V17" s="117">
        <f t="shared" ref="V17:AE17" si="13">$G17</f>
        <v>125000000</v>
      </c>
      <c r="W17" s="117">
        <f t="shared" si="13"/>
        <v>125000000</v>
      </c>
      <c r="X17" s="117">
        <f t="shared" si="13"/>
        <v>125000000</v>
      </c>
      <c r="Y17" s="117">
        <f t="shared" si="13"/>
        <v>125000000</v>
      </c>
      <c r="Z17" s="117">
        <f t="shared" si="13"/>
        <v>125000000</v>
      </c>
      <c r="AA17" s="117">
        <f t="shared" si="13"/>
        <v>125000000</v>
      </c>
      <c r="AB17" s="117">
        <f t="shared" si="13"/>
        <v>125000000</v>
      </c>
      <c r="AC17" s="117">
        <f t="shared" si="13"/>
        <v>125000000</v>
      </c>
      <c r="AD17" s="117">
        <f t="shared" si="13"/>
        <v>125000000</v>
      </c>
      <c r="AE17" s="117">
        <f t="shared" si="13"/>
        <v>125000000</v>
      </c>
      <c r="AF17" s="117">
        <f>$G17</f>
        <v>125000000</v>
      </c>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row>
    <row r="18" spans="2:68" ht="36.6" customHeight="1">
      <c r="B18" s="81" t="s">
        <v>251</v>
      </c>
      <c r="C18" s="333" t="s">
        <v>252</v>
      </c>
      <c r="D18" s="334" t="s">
        <v>251</v>
      </c>
      <c r="E18" s="82">
        <v>265150494.40000001</v>
      </c>
      <c r="F18" s="83">
        <v>12</v>
      </c>
      <c r="G18" s="92">
        <f>E18/F18</f>
        <v>22095874.533333335</v>
      </c>
      <c r="H18" s="100" t="s">
        <v>244</v>
      </c>
      <c r="I18" s="35"/>
      <c r="J18" s="35"/>
      <c r="K18" s="35"/>
      <c r="L18" s="35"/>
      <c r="M18" s="35"/>
      <c r="N18" s="35"/>
      <c r="O18" s="35"/>
      <c r="P18" s="35"/>
      <c r="Q18" s="35"/>
      <c r="R18" s="35"/>
      <c r="S18" s="35"/>
      <c r="T18" s="35"/>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6"/>
      <c r="BA18" s="176"/>
      <c r="BB18" s="176"/>
      <c r="BC18" s="176"/>
      <c r="BD18" s="176"/>
      <c r="BE18" s="176"/>
      <c r="BF18" s="176"/>
      <c r="BG18" s="176"/>
      <c r="BH18" s="176"/>
      <c r="BI18" s="176"/>
      <c r="BJ18" s="176"/>
      <c r="BK18" s="176"/>
      <c r="BL18" s="176"/>
      <c r="BM18" s="176"/>
      <c r="BN18" s="176"/>
      <c r="BO18" s="176"/>
      <c r="BP18" s="176"/>
    </row>
    <row r="19" spans="2:68" ht="21" customHeight="1">
      <c r="B19" s="25"/>
      <c r="C19" s="7"/>
      <c r="D19" s="7"/>
      <c r="E19" s="26"/>
      <c r="F19" s="26"/>
      <c r="G19" s="98"/>
      <c r="H19" s="98"/>
      <c r="I19" s="7"/>
    </row>
    <row r="20" spans="2:68" ht="21" customHeight="1">
      <c r="B20" s="25"/>
      <c r="C20" s="7"/>
      <c r="D20" s="7"/>
      <c r="E20" s="26"/>
      <c r="F20" s="26"/>
      <c r="G20" s="98"/>
      <c r="H20" s="98"/>
      <c r="I20" s="7"/>
    </row>
    <row r="21" spans="2:68" ht="21" customHeight="1">
      <c r="B21" s="25"/>
      <c r="C21" s="7"/>
      <c r="D21" s="7"/>
      <c r="E21" s="26"/>
      <c r="F21" s="26"/>
      <c r="G21" s="98"/>
      <c r="H21" s="98"/>
      <c r="I21" s="7"/>
    </row>
    <row r="22" spans="2:68" ht="21" customHeight="1">
      <c r="B22" s="25"/>
      <c r="C22" s="7"/>
      <c r="D22" s="7"/>
      <c r="E22" s="26"/>
      <c r="F22" s="26"/>
      <c r="G22" s="98"/>
      <c r="H22" s="98"/>
      <c r="I22" s="7"/>
    </row>
    <row r="23" spans="2:68" ht="21" customHeight="1">
      <c r="B23" s="25"/>
      <c r="C23" s="7"/>
      <c r="D23" s="7"/>
      <c r="E23" s="26"/>
      <c r="F23" s="26"/>
      <c r="G23" s="98"/>
      <c r="H23" s="98"/>
      <c r="I23" s="7"/>
    </row>
    <row r="24" spans="2:68" ht="21" customHeight="1">
      <c r="B24" s="25"/>
      <c r="C24" s="7"/>
      <c r="D24" s="7"/>
      <c r="E24" s="26"/>
      <c r="F24" s="26"/>
      <c r="G24" s="98"/>
      <c r="H24" s="98"/>
      <c r="I24" s="7"/>
    </row>
    <row r="25" spans="2:68" ht="21" customHeight="1">
      <c r="B25" s="25"/>
      <c r="C25" s="7"/>
      <c r="D25" s="7"/>
      <c r="E25" s="26"/>
      <c r="F25" s="26"/>
      <c r="G25" s="98"/>
      <c r="H25" s="98"/>
      <c r="I25" s="7"/>
    </row>
    <row r="26" spans="2:68" ht="21" customHeight="1">
      <c r="B26" s="25"/>
      <c r="C26" s="7"/>
      <c r="D26" s="7"/>
      <c r="E26" s="26"/>
      <c r="F26" s="26"/>
      <c r="G26" s="98"/>
      <c r="H26" s="98"/>
      <c r="I26" s="7"/>
    </row>
    <row r="27" spans="2:68" ht="21" customHeight="1">
      <c r="B27" s="25"/>
      <c r="C27" s="7"/>
      <c r="D27" s="7"/>
      <c r="E27" s="26"/>
      <c r="F27" s="26"/>
      <c r="G27" s="98"/>
      <c r="H27" s="98"/>
      <c r="I27" s="7"/>
    </row>
    <row r="28" spans="2:68" ht="21" customHeight="1">
      <c r="B28" s="25"/>
      <c r="C28" s="7"/>
      <c r="D28" s="7"/>
      <c r="E28" s="26"/>
      <c r="F28" s="26"/>
      <c r="G28" s="98"/>
      <c r="H28" s="98"/>
      <c r="I28" s="7"/>
    </row>
    <row r="29" spans="2:68" ht="21" customHeight="1">
      <c r="B29" s="25"/>
      <c r="C29" s="7"/>
      <c r="D29" s="7"/>
      <c r="E29" s="26"/>
      <c r="F29" s="26"/>
      <c r="G29" s="98"/>
      <c r="H29" s="98"/>
      <c r="I29" s="7"/>
    </row>
    <row r="30" spans="2:68" ht="21" customHeight="1">
      <c r="B30" s="25"/>
      <c r="C30" s="7"/>
      <c r="D30" s="7"/>
      <c r="E30" s="26"/>
      <c r="F30" s="26"/>
      <c r="G30" s="98"/>
      <c r="H30" s="98"/>
      <c r="I30" s="7"/>
    </row>
    <row r="31" spans="2:68" ht="21" customHeight="1">
      <c r="B31" s="25"/>
      <c r="C31" s="7"/>
      <c r="D31" s="7"/>
      <c r="E31" s="26"/>
      <c r="F31" s="26"/>
      <c r="G31" s="98"/>
      <c r="H31" s="98"/>
      <c r="I31" s="7"/>
    </row>
    <row r="32" spans="2:68" ht="21" customHeight="1">
      <c r="B32" s="25"/>
      <c r="C32" s="7"/>
      <c r="D32" s="7"/>
      <c r="E32" s="26"/>
      <c r="F32" s="26"/>
      <c r="G32" s="98"/>
      <c r="H32" s="98"/>
      <c r="I32" s="7"/>
    </row>
    <row r="33" spans="2:9" ht="21" customHeight="1">
      <c r="B33" s="25"/>
      <c r="C33" s="7"/>
      <c r="D33" s="7"/>
      <c r="E33" s="26"/>
      <c r="F33" s="26"/>
      <c r="G33" s="98"/>
      <c r="H33" s="98"/>
      <c r="I33" s="7"/>
    </row>
    <row r="34" spans="2:9" ht="21" customHeight="1">
      <c r="B34" s="25"/>
      <c r="C34" s="7"/>
      <c r="D34" s="7"/>
      <c r="E34" s="26"/>
      <c r="F34" s="26"/>
      <c r="G34" s="98"/>
      <c r="H34" s="98"/>
      <c r="I34" s="7"/>
    </row>
    <row r="35" spans="2:9" ht="21" customHeight="1">
      <c r="B35" s="25"/>
      <c r="C35" s="7"/>
      <c r="D35" s="7"/>
      <c r="E35" s="26"/>
      <c r="F35" s="26"/>
      <c r="G35" s="98"/>
      <c r="H35" s="98"/>
      <c r="I35" s="7"/>
    </row>
    <row r="36" spans="2:9" ht="21" customHeight="1">
      <c r="B36" s="25"/>
      <c r="C36" s="7"/>
      <c r="D36" s="7"/>
      <c r="E36" s="26"/>
      <c r="F36" s="26"/>
      <c r="G36" s="98"/>
      <c r="H36" s="98"/>
      <c r="I36" s="7"/>
    </row>
    <row r="37" spans="2:9" ht="21" customHeight="1">
      <c r="B37" s="25"/>
      <c r="C37" s="7"/>
      <c r="D37" s="7"/>
      <c r="E37" s="26"/>
      <c r="F37" s="26"/>
      <c r="G37" s="98"/>
      <c r="H37" s="98"/>
      <c r="I37" s="7"/>
    </row>
    <row r="38" spans="2:9" ht="21" customHeight="1">
      <c r="B38" s="25"/>
      <c r="C38" s="7"/>
      <c r="D38" s="7"/>
      <c r="E38" s="26"/>
      <c r="F38" s="26"/>
      <c r="G38" s="98"/>
      <c r="H38" s="98"/>
      <c r="I38" s="7"/>
    </row>
    <row r="39" spans="2:9" ht="21" customHeight="1">
      <c r="B39" s="25"/>
      <c r="C39" s="7"/>
      <c r="D39" s="7"/>
      <c r="E39" s="26"/>
      <c r="F39" s="26"/>
      <c r="G39" s="98"/>
      <c r="H39" s="98"/>
      <c r="I39" s="7"/>
    </row>
    <row r="40" spans="2:9" ht="21" customHeight="1">
      <c r="B40" s="25"/>
      <c r="C40" s="7"/>
      <c r="D40" s="7"/>
      <c r="E40" s="26"/>
      <c r="F40" s="26"/>
      <c r="G40" s="98"/>
      <c r="H40" s="98"/>
      <c r="I40" s="7"/>
    </row>
    <row r="41" spans="2:9" ht="21" customHeight="1">
      <c r="B41" s="25"/>
      <c r="C41" s="7"/>
      <c r="D41" s="7"/>
      <c r="E41" s="26"/>
      <c r="F41" s="26"/>
      <c r="G41" s="98"/>
      <c r="H41" s="98"/>
      <c r="I41" s="7"/>
    </row>
    <row r="42" spans="2:9" ht="21" customHeight="1">
      <c r="B42" s="25"/>
      <c r="C42" s="7"/>
      <c r="D42" s="7"/>
      <c r="E42" s="26"/>
      <c r="F42" s="26"/>
      <c r="G42" s="98"/>
      <c r="H42" s="98"/>
      <c r="I42" s="7"/>
    </row>
    <row r="43" spans="2:9" ht="21" customHeight="1">
      <c r="B43" s="25"/>
      <c r="C43" s="7"/>
      <c r="D43" s="7"/>
      <c r="E43" s="26"/>
      <c r="F43" s="26"/>
      <c r="G43" s="98"/>
      <c r="H43" s="98"/>
      <c r="I43" s="7"/>
    </row>
    <row r="44" spans="2:9" ht="21" customHeight="1">
      <c r="B44" s="25"/>
      <c r="C44" s="7"/>
      <c r="D44" s="7"/>
      <c r="E44" s="26"/>
      <c r="F44" s="26"/>
      <c r="G44" s="98"/>
      <c r="H44" s="98"/>
      <c r="I44" s="7"/>
    </row>
    <row r="45" spans="2:9" ht="21" customHeight="1">
      <c r="B45" s="25"/>
      <c r="C45" s="7"/>
      <c r="D45" s="7"/>
      <c r="E45" s="26"/>
      <c r="F45" s="26"/>
      <c r="G45" s="98"/>
      <c r="H45" s="98"/>
      <c r="I45" s="7"/>
    </row>
    <row r="46" spans="2:9" ht="21" customHeight="1">
      <c r="B46" s="25"/>
      <c r="C46" s="7"/>
      <c r="D46" s="7"/>
      <c r="E46" s="26"/>
      <c r="F46" s="26"/>
      <c r="G46" s="98"/>
      <c r="H46" s="98"/>
      <c r="I46" s="7"/>
    </row>
    <row r="47" spans="2:9" ht="21" customHeight="1">
      <c r="B47" s="25"/>
      <c r="C47" s="7"/>
      <c r="D47" s="7"/>
      <c r="E47" s="26"/>
      <c r="F47" s="26"/>
      <c r="G47" s="98"/>
      <c r="H47" s="98"/>
      <c r="I47" s="7"/>
    </row>
    <row r="48" spans="2:9" ht="21" customHeight="1">
      <c r="B48" s="25"/>
      <c r="C48" s="7"/>
      <c r="D48" s="7"/>
      <c r="E48" s="26"/>
      <c r="F48" s="26"/>
      <c r="G48" s="98"/>
      <c r="H48" s="98"/>
      <c r="I48" s="7"/>
    </row>
    <row r="49" spans="2:9" ht="21" customHeight="1">
      <c r="B49" s="25"/>
      <c r="C49" s="7"/>
      <c r="D49" s="7"/>
      <c r="E49" s="26"/>
      <c r="F49" s="26"/>
      <c r="G49" s="98"/>
      <c r="H49" s="98"/>
      <c r="I49" s="7"/>
    </row>
    <row r="50" spans="2:9" ht="21" customHeight="1">
      <c r="B50" s="25"/>
      <c r="C50" s="7"/>
      <c r="D50" s="7"/>
      <c r="E50" s="26"/>
      <c r="F50" s="26"/>
      <c r="G50" s="98"/>
      <c r="H50" s="98"/>
      <c r="I50" s="7"/>
    </row>
    <row r="51" spans="2:9" ht="21" customHeight="1">
      <c r="B51" s="25"/>
      <c r="C51" s="7"/>
      <c r="D51" s="7"/>
      <c r="E51" s="26"/>
      <c r="F51" s="26"/>
      <c r="G51" s="98"/>
      <c r="H51" s="98"/>
      <c r="I51" s="7"/>
    </row>
    <row r="52" spans="2:9" ht="21" customHeight="1">
      <c r="B52" s="25"/>
      <c r="C52" s="7"/>
      <c r="D52" s="7"/>
      <c r="E52" s="26"/>
      <c r="F52" s="26"/>
      <c r="G52" s="98"/>
      <c r="H52" s="98"/>
      <c r="I52" s="7"/>
    </row>
    <row r="53" spans="2:9" ht="21" customHeight="1">
      <c r="B53" s="25"/>
      <c r="C53" s="7"/>
      <c r="D53" s="7"/>
      <c r="E53" s="26"/>
      <c r="F53" s="26"/>
      <c r="G53" s="98"/>
      <c r="H53" s="98"/>
      <c r="I53" s="7"/>
    </row>
    <row r="54" spans="2:9" ht="21" customHeight="1">
      <c r="B54" s="25"/>
      <c r="C54" s="7"/>
      <c r="D54" s="7"/>
      <c r="E54" s="26"/>
      <c r="F54" s="26"/>
      <c r="G54" s="98"/>
      <c r="H54" s="98"/>
      <c r="I54" s="7"/>
    </row>
    <row r="55" spans="2:9" ht="21" customHeight="1">
      <c r="B55" s="25"/>
      <c r="C55" s="7"/>
      <c r="D55" s="7"/>
      <c r="E55" s="26"/>
      <c r="F55" s="26"/>
      <c r="G55" s="98"/>
      <c r="H55" s="98"/>
      <c r="I55" s="7"/>
    </row>
    <row r="56" spans="2:9" ht="21" customHeight="1">
      <c r="B56" s="25"/>
      <c r="C56" s="7"/>
      <c r="D56" s="7"/>
      <c r="E56" s="26"/>
      <c r="F56" s="26"/>
      <c r="G56" s="98"/>
      <c r="H56" s="98"/>
      <c r="I56" s="7"/>
    </row>
    <row r="57" spans="2:9" ht="21" customHeight="1">
      <c r="B57" s="25"/>
      <c r="C57" s="7"/>
      <c r="D57" s="7"/>
      <c r="E57" s="26"/>
      <c r="F57" s="26"/>
      <c r="G57" s="98"/>
      <c r="H57" s="98"/>
      <c r="I57" s="7"/>
    </row>
    <row r="58" spans="2:9" ht="21" customHeight="1">
      <c r="B58" s="25"/>
      <c r="C58" s="7"/>
      <c r="D58" s="7"/>
      <c r="E58" s="26"/>
      <c r="F58" s="26"/>
      <c r="G58" s="98"/>
      <c r="H58" s="98"/>
      <c r="I58" s="7"/>
    </row>
    <row r="59" spans="2:9" ht="21" customHeight="1">
      <c r="B59" s="25"/>
      <c r="C59" s="7"/>
      <c r="D59" s="7"/>
      <c r="E59" s="26"/>
      <c r="F59" s="26"/>
      <c r="G59" s="98"/>
      <c r="H59" s="98"/>
      <c r="I59" s="7"/>
    </row>
    <row r="60" spans="2:9" ht="21" customHeight="1">
      <c r="B60" s="25"/>
      <c r="C60" s="7"/>
      <c r="D60" s="7"/>
      <c r="E60" s="26"/>
      <c r="F60" s="26"/>
      <c r="G60" s="98"/>
      <c r="H60" s="98"/>
      <c r="I60" s="7"/>
    </row>
    <row r="61" spans="2:9" ht="21" customHeight="1">
      <c r="B61" s="25"/>
      <c r="C61" s="7"/>
      <c r="D61" s="7"/>
      <c r="E61" s="26"/>
      <c r="F61" s="26"/>
      <c r="G61" s="98"/>
      <c r="H61" s="98"/>
      <c r="I61" s="7"/>
    </row>
    <row r="62" spans="2:9" ht="21" customHeight="1">
      <c r="B62" s="25"/>
      <c r="C62" s="7"/>
      <c r="D62" s="7"/>
      <c r="E62" s="26"/>
      <c r="F62" s="26"/>
      <c r="G62" s="98"/>
      <c r="H62" s="98"/>
      <c r="I62" s="7"/>
    </row>
    <row r="63" spans="2:9" ht="21" customHeight="1">
      <c r="B63" s="25"/>
      <c r="C63" s="7"/>
      <c r="D63" s="7"/>
      <c r="E63" s="26"/>
      <c r="F63" s="26"/>
      <c r="G63" s="98"/>
      <c r="H63" s="98"/>
      <c r="I63" s="7"/>
    </row>
    <row r="64" spans="2:9" ht="21" customHeight="1">
      <c r="B64" s="25"/>
      <c r="C64" s="7"/>
      <c r="D64" s="7"/>
      <c r="E64" s="26"/>
      <c r="F64" s="26"/>
      <c r="G64" s="98"/>
      <c r="H64" s="98"/>
      <c r="I64" s="7"/>
    </row>
    <row r="65" spans="2:9" ht="21" customHeight="1">
      <c r="B65" s="25"/>
      <c r="C65" s="7"/>
      <c r="D65" s="7"/>
      <c r="E65" s="26"/>
      <c r="F65" s="26"/>
      <c r="G65" s="98"/>
      <c r="H65" s="98"/>
      <c r="I65" s="7"/>
    </row>
    <row r="66" spans="2:9" ht="21" customHeight="1">
      <c r="B66" s="25"/>
      <c r="C66" s="7"/>
      <c r="D66" s="7"/>
      <c r="E66" s="26"/>
      <c r="F66" s="26"/>
      <c r="G66" s="98"/>
      <c r="H66" s="98"/>
      <c r="I66" s="7"/>
    </row>
    <row r="67" spans="2:9" ht="21" customHeight="1">
      <c r="B67" s="25"/>
      <c r="C67" s="7"/>
      <c r="D67" s="7"/>
      <c r="E67" s="26"/>
      <c r="F67" s="26"/>
      <c r="G67" s="98"/>
      <c r="H67" s="98"/>
      <c r="I67" s="7"/>
    </row>
    <row r="68" spans="2:9" ht="21" customHeight="1">
      <c r="B68" s="25"/>
      <c r="C68" s="7"/>
      <c r="D68" s="7"/>
      <c r="E68" s="26"/>
      <c r="F68" s="26"/>
      <c r="G68" s="98"/>
      <c r="H68" s="98"/>
      <c r="I68" s="7"/>
    </row>
    <row r="69" spans="2:9" ht="21" customHeight="1">
      <c r="B69" s="25"/>
      <c r="C69" s="7"/>
      <c r="D69" s="7"/>
      <c r="E69" s="26"/>
      <c r="F69" s="26"/>
      <c r="G69" s="98"/>
      <c r="H69" s="98"/>
      <c r="I69" s="7"/>
    </row>
    <row r="70" spans="2:9" ht="21" customHeight="1">
      <c r="B70" s="25"/>
      <c r="C70" s="7"/>
      <c r="D70" s="7"/>
      <c r="E70" s="26"/>
      <c r="F70" s="26"/>
      <c r="G70" s="98"/>
      <c r="H70" s="98"/>
      <c r="I70" s="7"/>
    </row>
    <row r="71" spans="2:9" ht="21" customHeight="1">
      <c r="B71" s="25"/>
      <c r="C71" s="7"/>
      <c r="D71" s="7"/>
      <c r="E71" s="26"/>
      <c r="F71" s="26"/>
      <c r="G71" s="98"/>
      <c r="H71" s="98"/>
      <c r="I71" s="7"/>
    </row>
    <row r="72" spans="2:9" ht="21" customHeight="1">
      <c r="B72" s="25"/>
      <c r="C72" s="7"/>
      <c r="D72" s="7"/>
      <c r="E72" s="26"/>
      <c r="F72" s="26"/>
      <c r="G72" s="98"/>
      <c r="H72" s="98"/>
      <c r="I72" s="7"/>
    </row>
    <row r="73" spans="2:9" ht="21" customHeight="1">
      <c r="B73" s="25"/>
      <c r="C73" s="7"/>
      <c r="D73" s="7"/>
      <c r="E73" s="26"/>
      <c r="F73" s="26"/>
      <c r="G73" s="98"/>
      <c r="H73" s="98"/>
      <c r="I73" s="7"/>
    </row>
    <row r="74" spans="2:9" ht="21" customHeight="1">
      <c r="B74" s="25"/>
      <c r="C74" s="7"/>
      <c r="D74" s="7"/>
      <c r="E74" s="26"/>
      <c r="F74" s="26"/>
      <c r="G74" s="98"/>
      <c r="H74" s="98"/>
      <c r="I74" s="7"/>
    </row>
    <row r="75" spans="2:9" ht="21" customHeight="1">
      <c r="B75" s="25"/>
      <c r="C75" s="7"/>
      <c r="D75" s="7"/>
      <c r="E75" s="26"/>
      <c r="F75" s="26"/>
      <c r="G75" s="98"/>
      <c r="H75" s="98"/>
      <c r="I75" s="7"/>
    </row>
    <row r="76" spans="2:9" ht="21" customHeight="1">
      <c r="B76" s="25"/>
      <c r="C76" s="7"/>
      <c r="D76" s="7"/>
      <c r="E76" s="26"/>
      <c r="F76" s="26"/>
      <c r="G76" s="98"/>
      <c r="H76" s="98"/>
      <c r="I76" s="7"/>
    </row>
    <row r="77" spans="2:9" ht="21" customHeight="1">
      <c r="B77" s="25"/>
      <c r="C77" s="7"/>
      <c r="D77" s="7"/>
      <c r="E77" s="26"/>
      <c r="F77" s="26"/>
      <c r="G77" s="98"/>
      <c r="H77" s="98"/>
      <c r="I77" s="7"/>
    </row>
    <row r="78" spans="2:9" ht="21" customHeight="1">
      <c r="B78" s="25"/>
      <c r="C78" s="7"/>
      <c r="D78" s="7"/>
      <c r="E78" s="26"/>
      <c r="F78" s="26"/>
      <c r="G78" s="98"/>
      <c r="H78" s="98"/>
      <c r="I78" s="7"/>
    </row>
    <row r="79" spans="2:9" ht="21" customHeight="1">
      <c r="B79" s="25"/>
      <c r="C79" s="7"/>
      <c r="D79" s="7"/>
      <c r="E79" s="26"/>
      <c r="F79" s="26"/>
      <c r="G79" s="98"/>
      <c r="H79" s="98"/>
      <c r="I79" s="7"/>
    </row>
    <row r="80" spans="2:9" ht="21" customHeight="1">
      <c r="B80" s="25"/>
      <c r="C80" s="7"/>
      <c r="D80" s="7"/>
      <c r="E80" s="26"/>
      <c r="F80" s="26"/>
      <c r="G80" s="98"/>
      <c r="H80" s="98"/>
      <c r="I80" s="7"/>
    </row>
    <row r="81" spans="2:9" ht="21" customHeight="1">
      <c r="B81" s="25"/>
      <c r="C81" s="7"/>
      <c r="D81" s="7"/>
      <c r="E81" s="26"/>
      <c r="F81" s="26"/>
      <c r="G81" s="98"/>
      <c r="H81" s="98"/>
      <c r="I81" s="7"/>
    </row>
    <row r="82" spans="2:9" ht="21" customHeight="1">
      <c r="B82" s="25"/>
      <c r="C82" s="7"/>
      <c r="D82" s="7"/>
      <c r="E82" s="26"/>
      <c r="F82" s="26"/>
      <c r="G82" s="98"/>
      <c r="H82" s="98"/>
      <c r="I82" s="7"/>
    </row>
    <row r="83" spans="2:9" ht="21" customHeight="1">
      <c r="B83" s="25"/>
      <c r="C83" s="7"/>
      <c r="D83" s="7"/>
      <c r="E83" s="26"/>
      <c r="F83" s="26"/>
      <c r="G83" s="98"/>
      <c r="H83" s="98"/>
      <c r="I83" s="7"/>
    </row>
    <row r="84" spans="2:9" ht="21" customHeight="1">
      <c r="B84" s="25"/>
      <c r="C84" s="7"/>
      <c r="D84" s="7"/>
      <c r="E84" s="26"/>
      <c r="F84" s="26"/>
      <c r="G84" s="98"/>
      <c r="H84" s="98"/>
      <c r="I84" s="7"/>
    </row>
    <row r="85" spans="2:9" ht="21" customHeight="1">
      <c r="B85" s="25"/>
      <c r="C85" s="7"/>
      <c r="D85" s="7"/>
      <c r="E85" s="26"/>
      <c r="F85" s="26"/>
      <c r="G85" s="98"/>
      <c r="H85" s="98"/>
      <c r="I85" s="7"/>
    </row>
    <row r="86" spans="2:9" ht="21" customHeight="1">
      <c r="B86" s="25"/>
      <c r="C86" s="7"/>
      <c r="D86" s="7"/>
      <c r="E86" s="26"/>
      <c r="F86" s="26"/>
      <c r="G86" s="98"/>
      <c r="H86" s="98"/>
      <c r="I86" s="7"/>
    </row>
    <row r="87" spans="2:9" ht="21" customHeight="1">
      <c r="B87" s="25"/>
      <c r="C87" s="7"/>
      <c r="D87" s="7"/>
      <c r="E87" s="26"/>
      <c r="F87" s="26"/>
      <c r="G87" s="98"/>
      <c r="H87" s="98"/>
      <c r="I87" s="7"/>
    </row>
    <row r="88" spans="2:9" ht="21" customHeight="1">
      <c r="B88" s="25"/>
      <c r="C88" s="7"/>
      <c r="D88" s="7"/>
      <c r="E88" s="26"/>
      <c r="F88" s="26"/>
      <c r="G88" s="98"/>
      <c r="H88" s="98"/>
      <c r="I88" s="7"/>
    </row>
    <row r="89" spans="2:9" ht="21" customHeight="1">
      <c r="B89" s="25"/>
      <c r="C89" s="7"/>
      <c r="D89" s="7"/>
      <c r="E89" s="26"/>
      <c r="F89" s="26"/>
      <c r="G89" s="98"/>
      <c r="H89" s="98"/>
      <c r="I89" s="7"/>
    </row>
    <row r="90" spans="2:9" ht="21" customHeight="1">
      <c r="B90" s="25"/>
      <c r="C90" s="7"/>
      <c r="D90" s="7"/>
      <c r="E90" s="26"/>
      <c r="F90" s="26"/>
      <c r="G90" s="98"/>
      <c r="H90" s="98"/>
      <c r="I90" s="7"/>
    </row>
    <row r="91" spans="2:9" ht="21" customHeight="1">
      <c r="B91" s="25"/>
      <c r="C91" s="7"/>
      <c r="D91" s="7"/>
      <c r="E91" s="26"/>
      <c r="F91" s="26"/>
      <c r="G91" s="98"/>
      <c r="H91" s="98"/>
      <c r="I91" s="7"/>
    </row>
    <row r="92" spans="2:9" ht="21" customHeight="1">
      <c r="B92" s="25"/>
      <c r="C92" s="7"/>
      <c r="D92" s="7"/>
      <c r="E92" s="26"/>
      <c r="F92" s="26"/>
      <c r="G92" s="98"/>
      <c r="H92" s="98"/>
      <c r="I92" s="7"/>
    </row>
    <row r="93" spans="2:9" ht="21" customHeight="1">
      <c r="B93" s="25"/>
      <c r="C93" s="7"/>
      <c r="D93" s="7"/>
      <c r="E93" s="26"/>
      <c r="F93" s="26"/>
      <c r="G93" s="98"/>
      <c r="H93" s="98"/>
      <c r="I93" s="7"/>
    </row>
    <row r="94" spans="2:9" ht="21" customHeight="1">
      <c r="B94" s="25"/>
      <c r="C94" s="7"/>
      <c r="D94" s="7"/>
      <c r="E94" s="26"/>
      <c r="F94" s="26"/>
      <c r="G94" s="98"/>
      <c r="H94" s="98"/>
      <c r="I94" s="7"/>
    </row>
    <row r="95" spans="2:9" ht="21" customHeight="1">
      <c r="B95" s="25"/>
      <c r="C95" s="7"/>
      <c r="D95" s="7"/>
      <c r="E95" s="26"/>
      <c r="F95" s="26"/>
      <c r="G95" s="98"/>
      <c r="H95" s="98"/>
      <c r="I95" s="7"/>
    </row>
    <row r="96" spans="2:9" ht="21" customHeight="1">
      <c r="B96" s="25"/>
      <c r="C96" s="7"/>
      <c r="D96" s="7"/>
      <c r="E96" s="26"/>
      <c r="F96" s="26"/>
      <c r="G96" s="98"/>
      <c r="H96" s="98"/>
      <c r="I96" s="7"/>
    </row>
    <row r="97" spans="2:9" ht="21" customHeight="1">
      <c r="B97" s="25"/>
      <c r="C97" s="7"/>
      <c r="D97" s="7"/>
      <c r="E97" s="26"/>
      <c r="F97" s="26"/>
      <c r="G97" s="98"/>
      <c r="H97" s="98"/>
      <c r="I97" s="7"/>
    </row>
    <row r="98" spans="2:9" ht="21" customHeight="1">
      <c r="B98" s="25"/>
      <c r="C98" s="7"/>
      <c r="D98" s="7"/>
      <c r="E98" s="26"/>
      <c r="F98" s="26"/>
      <c r="G98" s="98"/>
      <c r="H98" s="98"/>
      <c r="I98" s="7"/>
    </row>
    <row r="99" spans="2:9" ht="21" customHeight="1">
      <c r="B99" s="25"/>
      <c r="C99" s="7"/>
      <c r="D99" s="7"/>
      <c r="E99" s="26"/>
      <c r="F99" s="26"/>
      <c r="G99" s="98"/>
      <c r="H99" s="98"/>
      <c r="I99" s="7"/>
    </row>
    <row r="100" spans="2:9" ht="21" customHeight="1">
      <c r="B100" s="25"/>
      <c r="C100" s="7"/>
      <c r="D100" s="7"/>
      <c r="E100" s="26"/>
      <c r="F100" s="26"/>
      <c r="G100" s="98"/>
      <c r="H100" s="98"/>
      <c r="I100" s="7"/>
    </row>
    <row r="101" spans="2:9" ht="21" customHeight="1">
      <c r="B101" s="25"/>
      <c r="C101" s="7"/>
      <c r="D101" s="7"/>
      <c r="E101" s="26"/>
      <c r="F101" s="26"/>
      <c r="G101" s="98"/>
      <c r="H101" s="98"/>
      <c r="I101" s="7"/>
    </row>
    <row r="102" spans="2:9" ht="21" customHeight="1">
      <c r="B102" s="25"/>
      <c r="C102" s="7"/>
      <c r="D102" s="7"/>
      <c r="E102" s="26"/>
      <c r="F102" s="26"/>
      <c r="G102" s="98"/>
      <c r="H102" s="98"/>
      <c r="I102" s="7"/>
    </row>
    <row r="103" spans="2:9" ht="21" customHeight="1">
      <c r="B103" s="25"/>
      <c r="C103" s="7"/>
      <c r="D103" s="7"/>
      <c r="E103" s="26"/>
      <c r="F103" s="26"/>
      <c r="G103" s="98"/>
      <c r="H103" s="98"/>
      <c r="I103" s="7"/>
    </row>
    <row r="104" spans="2:9" ht="21" customHeight="1">
      <c r="B104" s="25"/>
      <c r="C104" s="7"/>
      <c r="D104" s="7"/>
      <c r="E104" s="26"/>
      <c r="F104" s="26"/>
      <c r="G104" s="98"/>
      <c r="H104" s="98"/>
      <c r="I104" s="7"/>
    </row>
    <row r="105" spans="2:9" ht="21" customHeight="1">
      <c r="B105" s="25"/>
      <c r="C105" s="7"/>
      <c r="D105" s="7"/>
      <c r="E105" s="26"/>
      <c r="F105" s="26"/>
      <c r="G105" s="98"/>
      <c r="H105" s="98"/>
      <c r="I105" s="7"/>
    </row>
    <row r="106" spans="2:9" ht="21" customHeight="1">
      <c r="B106" s="25"/>
      <c r="C106" s="7"/>
      <c r="D106" s="7"/>
      <c r="E106" s="26"/>
      <c r="F106" s="26"/>
      <c r="G106" s="98"/>
      <c r="H106" s="98"/>
      <c r="I106" s="7"/>
    </row>
    <row r="107" spans="2:9" ht="21" customHeight="1">
      <c r="B107" s="25"/>
      <c r="C107" s="7"/>
      <c r="D107" s="7"/>
      <c r="E107" s="26"/>
      <c r="F107" s="26"/>
      <c r="G107" s="98"/>
      <c r="H107" s="98"/>
      <c r="I107" s="7"/>
    </row>
    <row r="108" spans="2:9" ht="21" customHeight="1">
      <c r="B108" s="25"/>
      <c r="C108" s="7"/>
      <c r="D108" s="7"/>
      <c r="E108" s="26"/>
      <c r="F108" s="26"/>
      <c r="G108" s="98"/>
      <c r="H108" s="98"/>
      <c r="I108" s="7"/>
    </row>
    <row r="109" spans="2:9" ht="21" customHeight="1">
      <c r="B109" s="25"/>
      <c r="C109" s="7"/>
      <c r="D109" s="7"/>
      <c r="E109" s="26"/>
      <c r="F109" s="26"/>
      <c r="G109" s="98"/>
      <c r="H109" s="98"/>
      <c r="I109" s="7"/>
    </row>
    <row r="110" spans="2:9" ht="21" customHeight="1">
      <c r="B110" s="25"/>
      <c r="C110" s="7"/>
      <c r="D110" s="7"/>
      <c r="E110" s="26"/>
      <c r="F110" s="26"/>
      <c r="G110" s="98"/>
      <c r="H110" s="98"/>
      <c r="I110" s="7"/>
    </row>
    <row r="111" spans="2:9" ht="21" customHeight="1">
      <c r="B111" s="25"/>
      <c r="C111" s="7"/>
      <c r="D111" s="7"/>
      <c r="E111" s="26"/>
      <c r="F111" s="26"/>
      <c r="G111" s="98"/>
      <c r="H111" s="98"/>
      <c r="I111" s="7"/>
    </row>
    <row r="112" spans="2:9" ht="21" customHeight="1">
      <c r="B112" s="25"/>
      <c r="C112" s="7"/>
      <c r="D112" s="7"/>
      <c r="E112" s="26"/>
      <c r="F112" s="26"/>
      <c r="G112" s="98"/>
      <c r="H112" s="98"/>
      <c r="I112" s="7"/>
    </row>
    <row r="113" spans="2:9" ht="21" customHeight="1">
      <c r="B113" s="25"/>
      <c r="C113" s="7"/>
      <c r="D113" s="7"/>
      <c r="E113" s="26"/>
      <c r="F113" s="26"/>
      <c r="G113" s="98"/>
      <c r="H113" s="98"/>
      <c r="I113" s="7"/>
    </row>
    <row r="114" spans="2:9" ht="21" customHeight="1">
      <c r="B114" s="25"/>
      <c r="C114" s="7"/>
      <c r="D114" s="7"/>
      <c r="E114" s="26"/>
      <c r="F114" s="26"/>
      <c r="G114" s="98"/>
      <c r="H114" s="98"/>
      <c r="I114" s="7"/>
    </row>
    <row r="115" spans="2:9" ht="21" customHeight="1">
      <c r="B115" s="25"/>
      <c r="C115" s="7"/>
      <c r="D115" s="7"/>
      <c r="E115" s="26"/>
      <c r="F115" s="26"/>
      <c r="G115" s="98"/>
      <c r="H115" s="98"/>
      <c r="I115" s="7"/>
    </row>
    <row r="116" spans="2:9" ht="21" customHeight="1">
      <c r="B116" s="25"/>
      <c r="C116" s="7"/>
      <c r="D116" s="7"/>
      <c r="E116" s="26"/>
      <c r="F116" s="26"/>
      <c r="G116" s="98"/>
      <c r="H116" s="98"/>
      <c r="I116" s="7"/>
    </row>
    <row r="117" spans="2:9" ht="21" customHeight="1">
      <c r="B117" s="25"/>
      <c r="C117" s="7"/>
      <c r="D117" s="7"/>
      <c r="E117" s="26"/>
      <c r="F117" s="26"/>
      <c r="G117" s="98"/>
      <c r="H117" s="98"/>
      <c r="I117" s="7"/>
    </row>
    <row r="118" spans="2:9" ht="21" customHeight="1">
      <c r="B118" s="25"/>
      <c r="C118" s="7"/>
      <c r="D118" s="7"/>
      <c r="E118" s="26"/>
      <c r="F118" s="26"/>
      <c r="G118" s="98"/>
      <c r="H118" s="98"/>
      <c r="I118" s="7"/>
    </row>
    <row r="119" spans="2:9" ht="21" customHeight="1">
      <c r="B119" s="25"/>
      <c r="C119" s="7"/>
      <c r="D119" s="7"/>
      <c r="E119" s="26"/>
      <c r="F119" s="26"/>
      <c r="G119" s="98"/>
      <c r="H119" s="98"/>
      <c r="I119" s="7"/>
    </row>
    <row r="120" spans="2:9" ht="21" customHeight="1">
      <c r="B120" s="25"/>
      <c r="C120" s="7"/>
      <c r="D120" s="7"/>
      <c r="E120" s="26"/>
      <c r="F120" s="26"/>
      <c r="G120" s="98"/>
      <c r="H120" s="98"/>
      <c r="I120" s="7"/>
    </row>
    <row r="121" spans="2:9" ht="21" customHeight="1">
      <c r="B121" s="25"/>
      <c r="C121" s="7"/>
      <c r="D121" s="7"/>
      <c r="E121" s="26"/>
      <c r="F121" s="26"/>
      <c r="G121" s="98"/>
      <c r="H121" s="98"/>
      <c r="I121" s="7"/>
    </row>
    <row r="122" spans="2:9" ht="21" customHeight="1">
      <c r="B122" s="25"/>
      <c r="C122" s="7"/>
      <c r="D122" s="7"/>
      <c r="E122" s="26"/>
      <c r="F122" s="26"/>
      <c r="G122" s="98"/>
      <c r="H122" s="98"/>
      <c r="I122" s="7"/>
    </row>
    <row r="123" spans="2:9" ht="21" customHeight="1">
      <c r="B123" s="25"/>
      <c r="C123" s="7"/>
      <c r="D123" s="7"/>
      <c r="E123" s="26"/>
      <c r="F123" s="26"/>
      <c r="G123" s="98"/>
      <c r="H123" s="98"/>
      <c r="I123" s="7"/>
    </row>
    <row r="124" spans="2:9" ht="21" customHeight="1">
      <c r="B124" s="25"/>
      <c r="C124" s="7"/>
      <c r="D124" s="7"/>
      <c r="E124" s="26"/>
      <c r="F124" s="26"/>
      <c r="G124" s="98"/>
      <c r="H124" s="98"/>
      <c r="I124" s="7"/>
    </row>
    <row r="125" spans="2:9" ht="21" customHeight="1">
      <c r="B125" s="25"/>
      <c r="C125" s="7"/>
      <c r="D125" s="7"/>
      <c r="E125" s="26"/>
      <c r="F125" s="26"/>
      <c r="G125" s="98"/>
      <c r="H125" s="98"/>
      <c r="I125" s="7"/>
    </row>
    <row r="126" spans="2:9" ht="21" customHeight="1">
      <c r="B126" s="25"/>
      <c r="C126" s="7"/>
      <c r="D126" s="7"/>
      <c r="E126" s="26"/>
      <c r="F126" s="26"/>
      <c r="G126" s="98"/>
      <c r="H126" s="98"/>
      <c r="I126" s="7"/>
    </row>
    <row r="127" spans="2:9" ht="21" customHeight="1">
      <c r="B127" s="25"/>
      <c r="C127" s="7"/>
      <c r="D127" s="7"/>
      <c r="E127" s="26"/>
      <c r="F127" s="26"/>
      <c r="G127" s="98"/>
      <c r="H127" s="98"/>
      <c r="I127" s="7"/>
    </row>
    <row r="128" spans="2:9" ht="21" customHeight="1">
      <c r="B128" s="25"/>
      <c r="C128" s="7"/>
      <c r="D128" s="7"/>
      <c r="E128" s="26"/>
      <c r="F128" s="26"/>
      <c r="G128" s="98"/>
      <c r="H128" s="98"/>
      <c r="I128" s="7"/>
    </row>
    <row r="129" spans="2:9" ht="21" customHeight="1">
      <c r="B129" s="25"/>
      <c r="C129" s="7"/>
      <c r="D129" s="7"/>
      <c r="E129" s="26"/>
      <c r="F129" s="26"/>
      <c r="G129" s="98"/>
      <c r="H129" s="98"/>
      <c r="I129" s="7"/>
    </row>
    <row r="130" spans="2:9" ht="21" customHeight="1">
      <c r="B130" s="25"/>
      <c r="C130" s="7"/>
      <c r="D130" s="7"/>
      <c r="E130" s="26"/>
      <c r="F130" s="26"/>
      <c r="G130" s="98"/>
      <c r="H130" s="98"/>
      <c r="I130" s="7"/>
    </row>
    <row r="131" spans="2:9" ht="21" customHeight="1">
      <c r="B131" s="25"/>
      <c r="C131" s="7"/>
      <c r="D131" s="7"/>
      <c r="E131" s="26"/>
      <c r="F131" s="26"/>
      <c r="G131" s="98"/>
      <c r="H131" s="98"/>
      <c r="I131" s="7"/>
    </row>
    <row r="132" spans="2:9" ht="21" customHeight="1">
      <c r="B132" s="25"/>
      <c r="C132" s="7"/>
      <c r="D132" s="7"/>
      <c r="E132" s="26"/>
      <c r="F132" s="26"/>
      <c r="G132" s="98"/>
      <c r="H132" s="98"/>
      <c r="I132" s="7"/>
    </row>
    <row r="133" spans="2:9" ht="21" customHeight="1">
      <c r="B133" s="25"/>
      <c r="C133" s="7"/>
      <c r="D133" s="7"/>
      <c r="E133" s="26"/>
      <c r="F133" s="26"/>
      <c r="G133" s="98"/>
      <c r="H133" s="98"/>
      <c r="I133" s="7"/>
    </row>
    <row r="134" spans="2:9" ht="21" customHeight="1">
      <c r="B134" s="25"/>
      <c r="C134" s="7"/>
      <c r="D134" s="7"/>
      <c r="E134" s="26"/>
      <c r="F134" s="26"/>
      <c r="G134" s="98"/>
      <c r="H134" s="98"/>
      <c r="I134" s="7"/>
    </row>
    <row r="135" spans="2:9" ht="21" customHeight="1">
      <c r="B135" s="25"/>
      <c r="C135" s="7"/>
      <c r="D135" s="7"/>
      <c r="E135" s="26"/>
      <c r="F135" s="26"/>
      <c r="G135" s="98"/>
      <c r="H135" s="98"/>
      <c r="I135" s="7"/>
    </row>
    <row r="136" spans="2:9" ht="21" customHeight="1">
      <c r="B136" s="25"/>
      <c r="C136" s="7"/>
      <c r="D136" s="7"/>
      <c r="E136" s="26"/>
      <c r="F136" s="26"/>
      <c r="G136" s="98"/>
      <c r="H136" s="98"/>
      <c r="I136" s="7"/>
    </row>
    <row r="137" spans="2:9" ht="21" customHeight="1">
      <c r="B137" s="25"/>
      <c r="C137" s="7"/>
      <c r="D137" s="7"/>
      <c r="E137" s="26"/>
      <c r="F137" s="26"/>
      <c r="G137" s="98"/>
      <c r="H137" s="98"/>
      <c r="I137" s="7"/>
    </row>
    <row r="138" spans="2:9" ht="21" customHeight="1">
      <c r="B138" s="25"/>
      <c r="C138" s="7"/>
      <c r="D138" s="7"/>
      <c r="E138" s="26"/>
      <c r="F138" s="26"/>
      <c r="G138" s="98"/>
      <c r="H138" s="98"/>
      <c r="I138" s="7"/>
    </row>
    <row r="139" spans="2:9" ht="21" customHeight="1">
      <c r="B139" s="25"/>
      <c r="C139" s="7"/>
      <c r="D139" s="7"/>
      <c r="E139" s="26"/>
      <c r="F139" s="26"/>
      <c r="G139" s="98"/>
      <c r="H139" s="98"/>
      <c r="I139" s="7"/>
    </row>
    <row r="140" spans="2:9" ht="21" customHeight="1">
      <c r="B140" s="25"/>
      <c r="C140" s="7"/>
      <c r="D140" s="7"/>
      <c r="E140" s="26"/>
      <c r="F140" s="26"/>
      <c r="G140" s="98"/>
      <c r="H140" s="98"/>
      <c r="I140" s="7"/>
    </row>
    <row r="141" spans="2:9" ht="21" customHeight="1">
      <c r="B141" s="25"/>
      <c r="C141" s="7"/>
      <c r="D141" s="7"/>
      <c r="E141" s="26"/>
      <c r="F141" s="26"/>
      <c r="G141" s="98"/>
      <c r="H141" s="98"/>
      <c r="I141" s="7"/>
    </row>
    <row r="142" spans="2:9" ht="21" customHeight="1">
      <c r="B142" s="25"/>
      <c r="C142" s="7"/>
      <c r="D142" s="7"/>
      <c r="E142" s="26"/>
      <c r="F142" s="26"/>
      <c r="G142" s="98"/>
      <c r="H142" s="98"/>
      <c r="I142" s="7"/>
    </row>
    <row r="143" spans="2:9" ht="21" customHeight="1">
      <c r="B143" s="25"/>
      <c r="C143" s="7"/>
      <c r="D143" s="7"/>
      <c r="E143" s="26"/>
      <c r="F143" s="26"/>
      <c r="G143" s="98"/>
      <c r="H143" s="98"/>
      <c r="I143" s="7"/>
    </row>
    <row r="144" spans="2:9" ht="21" customHeight="1">
      <c r="B144" s="25"/>
      <c r="C144" s="7"/>
      <c r="D144" s="7"/>
      <c r="E144" s="26"/>
      <c r="F144" s="26"/>
      <c r="G144" s="98"/>
      <c r="H144" s="98"/>
      <c r="I144" s="7"/>
    </row>
    <row r="145" spans="2:9" ht="21" customHeight="1">
      <c r="B145" s="25"/>
      <c r="C145" s="7"/>
      <c r="D145" s="7"/>
      <c r="E145" s="26"/>
      <c r="F145" s="26"/>
      <c r="G145" s="98"/>
      <c r="H145" s="98"/>
      <c r="I145" s="7"/>
    </row>
    <row r="146" spans="2:9" ht="21" customHeight="1">
      <c r="B146" s="25"/>
      <c r="C146" s="7"/>
      <c r="D146" s="7"/>
      <c r="E146" s="26"/>
      <c r="F146" s="26"/>
      <c r="G146" s="98"/>
      <c r="H146" s="98"/>
      <c r="I146" s="7"/>
    </row>
    <row r="147" spans="2:9" ht="21" customHeight="1">
      <c r="B147" s="25"/>
      <c r="C147" s="7"/>
      <c r="D147" s="7"/>
      <c r="E147" s="26"/>
      <c r="F147" s="26"/>
      <c r="G147" s="98"/>
      <c r="H147" s="98"/>
      <c r="I147" s="7"/>
    </row>
    <row r="148" spans="2:9" ht="21" customHeight="1">
      <c r="B148" s="25"/>
      <c r="C148" s="7"/>
      <c r="D148" s="7"/>
      <c r="E148" s="26"/>
      <c r="F148" s="26"/>
      <c r="G148" s="98"/>
      <c r="H148" s="98"/>
      <c r="I148" s="7"/>
    </row>
    <row r="149" spans="2:9" ht="21" customHeight="1">
      <c r="B149" s="25"/>
      <c r="C149" s="7"/>
      <c r="D149" s="7"/>
      <c r="E149" s="26"/>
      <c r="F149" s="26"/>
      <c r="G149" s="98"/>
      <c r="H149" s="98"/>
      <c r="I149" s="7"/>
    </row>
    <row r="150" spans="2:9" ht="21" customHeight="1">
      <c r="B150" s="25"/>
      <c r="C150" s="7"/>
      <c r="D150" s="7"/>
      <c r="E150" s="26"/>
      <c r="F150" s="26"/>
      <c r="G150" s="98"/>
      <c r="H150" s="98"/>
      <c r="I150" s="7"/>
    </row>
    <row r="151" spans="2:9" ht="21" customHeight="1">
      <c r="B151" s="25"/>
      <c r="C151" s="7"/>
      <c r="D151" s="7"/>
      <c r="E151" s="26"/>
      <c r="F151" s="26"/>
      <c r="G151" s="98"/>
      <c r="H151" s="98"/>
      <c r="I151" s="7"/>
    </row>
    <row r="152" spans="2:9" ht="21" customHeight="1">
      <c r="B152" s="25"/>
      <c r="C152" s="7"/>
      <c r="D152" s="7"/>
      <c r="E152" s="26"/>
      <c r="F152" s="26"/>
      <c r="G152" s="98"/>
      <c r="H152" s="98"/>
      <c r="I152" s="7"/>
    </row>
    <row r="153" spans="2:9" ht="21" customHeight="1">
      <c r="B153" s="25"/>
      <c r="C153" s="7"/>
      <c r="D153" s="7"/>
      <c r="E153" s="26"/>
      <c r="F153" s="26"/>
      <c r="G153" s="98"/>
      <c r="H153" s="98"/>
      <c r="I153" s="7"/>
    </row>
    <row r="154" spans="2:9" ht="21" customHeight="1">
      <c r="B154" s="25"/>
      <c r="C154" s="7"/>
      <c r="D154" s="7"/>
      <c r="E154" s="26"/>
      <c r="F154" s="26"/>
      <c r="G154" s="98"/>
      <c r="H154" s="98"/>
      <c r="I154" s="7"/>
    </row>
    <row r="155" spans="2:9" ht="21" customHeight="1">
      <c r="B155" s="25"/>
      <c r="C155" s="7"/>
      <c r="D155" s="7"/>
      <c r="E155" s="26"/>
      <c r="F155" s="26"/>
      <c r="G155" s="98"/>
      <c r="H155" s="98"/>
      <c r="I155" s="7"/>
    </row>
    <row r="156" spans="2:9" ht="21" customHeight="1">
      <c r="B156" s="25"/>
      <c r="C156" s="7"/>
      <c r="D156" s="7"/>
      <c r="E156" s="26"/>
      <c r="F156" s="26"/>
      <c r="G156" s="98"/>
      <c r="H156" s="98"/>
      <c r="I156" s="7"/>
    </row>
    <row r="157" spans="2:9" ht="21" customHeight="1">
      <c r="B157" s="25"/>
      <c r="C157" s="7"/>
      <c r="D157" s="7"/>
      <c r="E157" s="26"/>
      <c r="F157" s="26"/>
      <c r="G157" s="98"/>
      <c r="H157" s="98"/>
      <c r="I157" s="7"/>
    </row>
    <row r="158" spans="2:9" ht="21" customHeight="1">
      <c r="B158" s="25"/>
      <c r="C158" s="7"/>
      <c r="D158" s="7"/>
      <c r="E158" s="26"/>
      <c r="F158" s="26"/>
      <c r="G158" s="98"/>
      <c r="H158" s="98"/>
      <c r="I158" s="7"/>
    </row>
    <row r="159" spans="2:9" ht="21" customHeight="1">
      <c r="B159" s="25"/>
      <c r="C159" s="7"/>
      <c r="D159" s="7"/>
      <c r="E159" s="26"/>
      <c r="F159" s="26"/>
      <c r="G159" s="98"/>
      <c r="H159" s="98"/>
      <c r="I159" s="7"/>
    </row>
    <row r="160" spans="2:9" ht="21" customHeight="1">
      <c r="B160" s="25"/>
      <c r="C160" s="7"/>
      <c r="D160" s="7"/>
      <c r="E160" s="26"/>
      <c r="F160" s="26"/>
      <c r="G160" s="98"/>
      <c r="H160" s="98"/>
      <c r="I160" s="7"/>
    </row>
    <row r="161" spans="2:9" ht="21" customHeight="1">
      <c r="B161" s="25"/>
      <c r="C161" s="7"/>
      <c r="D161" s="7"/>
      <c r="E161" s="26"/>
      <c r="F161" s="26"/>
      <c r="G161" s="98"/>
      <c r="H161" s="98"/>
      <c r="I161" s="7"/>
    </row>
    <row r="162" spans="2:9" ht="21" customHeight="1">
      <c r="B162" s="25"/>
      <c r="C162" s="7"/>
      <c r="D162" s="7"/>
      <c r="E162" s="26"/>
      <c r="F162" s="26"/>
      <c r="G162" s="98"/>
      <c r="H162" s="98"/>
      <c r="I162" s="7"/>
    </row>
    <row r="163" spans="2:9" ht="21" customHeight="1">
      <c r="B163" s="25"/>
      <c r="C163" s="7"/>
      <c r="D163" s="7"/>
      <c r="E163" s="26"/>
      <c r="F163" s="26"/>
      <c r="G163" s="98"/>
      <c r="H163" s="98"/>
      <c r="I163" s="7"/>
    </row>
    <row r="164" spans="2:9" ht="21" customHeight="1">
      <c r="B164" s="25"/>
      <c r="C164" s="7"/>
      <c r="D164" s="7"/>
      <c r="E164" s="26"/>
      <c r="F164" s="26"/>
      <c r="G164" s="98"/>
      <c r="H164" s="98"/>
      <c r="I164" s="7"/>
    </row>
    <row r="165" spans="2:9" ht="21" customHeight="1">
      <c r="B165" s="25"/>
      <c r="C165" s="7"/>
      <c r="D165" s="7"/>
      <c r="E165" s="26"/>
      <c r="F165" s="26"/>
      <c r="G165" s="98"/>
      <c r="H165" s="98"/>
      <c r="I165" s="7"/>
    </row>
    <row r="166" spans="2:9" ht="21" customHeight="1">
      <c r="B166" s="25"/>
      <c r="C166" s="7"/>
      <c r="D166" s="7"/>
      <c r="E166" s="26"/>
      <c r="F166" s="26"/>
      <c r="G166" s="98"/>
      <c r="H166" s="98"/>
      <c r="I166" s="7"/>
    </row>
    <row r="167" spans="2:9" ht="21" customHeight="1">
      <c r="B167" s="25"/>
      <c r="C167" s="7"/>
      <c r="D167" s="7"/>
      <c r="E167" s="26"/>
      <c r="F167" s="26"/>
      <c r="G167" s="98"/>
      <c r="H167" s="98"/>
      <c r="I167" s="7"/>
    </row>
    <row r="168" spans="2:9" ht="21" customHeight="1">
      <c r="B168" s="25"/>
      <c r="C168" s="7"/>
      <c r="D168" s="7"/>
      <c r="E168" s="26"/>
      <c r="F168" s="26"/>
      <c r="G168" s="98"/>
      <c r="H168" s="98"/>
      <c r="I168" s="7"/>
    </row>
    <row r="169" spans="2:9" ht="21" customHeight="1">
      <c r="B169" s="25"/>
      <c r="C169" s="7"/>
      <c r="D169" s="7"/>
      <c r="E169" s="26"/>
      <c r="F169" s="26"/>
      <c r="G169" s="98"/>
      <c r="H169" s="98"/>
      <c r="I169" s="7"/>
    </row>
    <row r="170" spans="2:9" ht="21" customHeight="1">
      <c r="B170" s="25"/>
      <c r="C170" s="7"/>
      <c r="D170" s="7"/>
      <c r="E170" s="26"/>
      <c r="F170" s="26"/>
      <c r="G170" s="98"/>
      <c r="H170" s="98"/>
      <c r="I170" s="7"/>
    </row>
    <row r="171" spans="2:9" ht="21" customHeight="1">
      <c r="B171" s="25"/>
      <c r="C171" s="7"/>
      <c r="D171" s="7"/>
      <c r="E171" s="26"/>
      <c r="F171" s="26"/>
      <c r="G171" s="98"/>
      <c r="H171" s="98"/>
      <c r="I171" s="7"/>
    </row>
    <row r="172" spans="2:9" ht="21" customHeight="1">
      <c r="B172" s="25"/>
      <c r="C172" s="7"/>
      <c r="D172" s="7"/>
      <c r="E172" s="26"/>
      <c r="F172" s="26"/>
      <c r="G172" s="98"/>
      <c r="H172" s="98"/>
      <c r="I172" s="7"/>
    </row>
    <row r="173" spans="2:9" ht="21" customHeight="1">
      <c r="B173" s="25"/>
      <c r="C173" s="7"/>
      <c r="D173" s="7"/>
      <c r="E173" s="26"/>
      <c r="F173" s="26"/>
      <c r="G173" s="98"/>
      <c r="H173" s="98"/>
      <c r="I173" s="7"/>
    </row>
    <row r="174" spans="2:9" ht="21" customHeight="1">
      <c r="B174" s="25"/>
      <c r="C174" s="7"/>
      <c r="D174" s="7"/>
      <c r="E174" s="26"/>
      <c r="F174" s="26"/>
      <c r="G174" s="98"/>
      <c r="H174" s="98"/>
      <c r="I174" s="7"/>
    </row>
    <row r="175" spans="2:9" ht="21" customHeight="1">
      <c r="B175" s="25"/>
      <c r="C175" s="7"/>
      <c r="D175" s="7"/>
      <c r="E175" s="26"/>
      <c r="F175" s="26"/>
      <c r="G175" s="98"/>
      <c r="H175" s="98"/>
      <c r="I175" s="7"/>
    </row>
    <row r="176" spans="2:9" ht="21" customHeight="1">
      <c r="B176" s="25"/>
      <c r="C176" s="7"/>
      <c r="D176" s="7"/>
      <c r="E176" s="26"/>
      <c r="F176" s="26"/>
      <c r="G176" s="98"/>
      <c r="H176" s="98"/>
      <c r="I176" s="7"/>
    </row>
    <row r="177" spans="2:9" ht="21" customHeight="1">
      <c r="B177" s="25"/>
      <c r="C177" s="7"/>
      <c r="D177" s="7"/>
      <c r="E177" s="26"/>
      <c r="F177" s="26"/>
      <c r="G177" s="98"/>
      <c r="H177" s="98"/>
      <c r="I177" s="7"/>
    </row>
    <row r="178" spans="2:9" ht="21" customHeight="1">
      <c r="B178" s="25"/>
      <c r="C178" s="7"/>
      <c r="D178" s="7"/>
      <c r="E178" s="26"/>
      <c r="F178" s="26"/>
      <c r="G178" s="98"/>
      <c r="H178" s="98"/>
      <c r="I178" s="7"/>
    </row>
    <row r="179" spans="2:9" ht="21" customHeight="1">
      <c r="B179" s="25"/>
      <c r="C179" s="7"/>
      <c r="D179" s="7"/>
      <c r="E179" s="26"/>
      <c r="F179" s="26"/>
      <c r="G179" s="98"/>
      <c r="H179" s="98"/>
      <c r="I179" s="7"/>
    </row>
    <row r="180" spans="2:9" ht="21" customHeight="1">
      <c r="B180" s="25"/>
      <c r="C180" s="7"/>
      <c r="D180" s="7"/>
      <c r="E180" s="26"/>
      <c r="F180" s="26"/>
      <c r="G180" s="98"/>
      <c r="H180" s="98"/>
      <c r="I180" s="7"/>
    </row>
    <row r="181" spans="2:9" ht="21" customHeight="1">
      <c r="B181" s="25"/>
      <c r="C181" s="7"/>
      <c r="D181" s="7"/>
      <c r="E181" s="26"/>
      <c r="F181" s="26"/>
      <c r="G181" s="98"/>
      <c r="H181" s="98"/>
      <c r="I181" s="7"/>
    </row>
    <row r="182" spans="2:9" ht="21" customHeight="1">
      <c r="B182" s="25"/>
      <c r="C182" s="7"/>
      <c r="D182" s="7"/>
      <c r="E182" s="26"/>
      <c r="F182" s="26"/>
      <c r="G182" s="98"/>
      <c r="H182" s="98"/>
      <c r="I182" s="7"/>
    </row>
    <row r="183" spans="2:9" ht="21" customHeight="1">
      <c r="B183" s="25"/>
      <c r="C183" s="7"/>
      <c r="D183" s="7"/>
      <c r="E183" s="26"/>
      <c r="F183" s="26"/>
      <c r="G183" s="98"/>
      <c r="H183" s="98"/>
      <c r="I183" s="7"/>
    </row>
    <row r="184" spans="2:9" ht="21" customHeight="1">
      <c r="B184" s="25"/>
      <c r="C184" s="7"/>
      <c r="D184" s="7"/>
      <c r="E184" s="26"/>
      <c r="F184" s="26"/>
      <c r="G184" s="98"/>
      <c r="H184" s="98"/>
      <c r="I184" s="7"/>
    </row>
    <row r="185" spans="2:9" ht="21" customHeight="1">
      <c r="B185" s="25"/>
      <c r="C185" s="7"/>
      <c r="D185" s="7"/>
      <c r="E185" s="26"/>
      <c r="F185" s="26"/>
      <c r="G185" s="98"/>
      <c r="H185" s="98"/>
      <c r="I185" s="7"/>
    </row>
    <row r="186" spans="2:9" ht="21" customHeight="1">
      <c r="B186" s="25"/>
      <c r="C186" s="7"/>
      <c r="D186" s="7"/>
      <c r="E186" s="26"/>
      <c r="F186" s="26"/>
      <c r="G186" s="98"/>
      <c r="H186" s="98"/>
      <c r="I186" s="7"/>
    </row>
    <row r="187" spans="2:9" ht="21" customHeight="1">
      <c r="B187" s="25"/>
      <c r="C187" s="7"/>
      <c r="D187" s="7"/>
      <c r="E187" s="26"/>
      <c r="F187" s="26"/>
      <c r="G187" s="98"/>
      <c r="H187" s="98"/>
      <c r="I187" s="7"/>
    </row>
    <row r="188" spans="2:9" ht="21" customHeight="1">
      <c r="B188" s="25"/>
      <c r="C188" s="7"/>
      <c r="D188" s="7"/>
      <c r="E188" s="26"/>
      <c r="F188" s="26"/>
      <c r="G188" s="98"/>
      <c r="H188" s="98"/>
      <c r="I188" s="7"/>
    </row>
    <row r="189" spans="2:9" ht="21" customHeight="1">
      <c r="B189" s="25"/>
      <c r="C189" s="7"/>
      <c r="D189" s="7"/>
      <c r="E189" s="26"/>
      <c r="F189" s="26"/>
      <c r="G189" s="98"/>
      <c r="H189" s="98"/>
      <c r="I189" s="7"/>
    </row>
    <row r="190" spans="2:9" ht="21" customHeight="1">
      <c r="B190" s="25"/>
      <c r="C190" s="7"/>
      <c r="D190" s="7"/>
      <c r="E190" s="26"/>
      <c r="F190" s="26"/>
      <c r="G190" s="98"/>
      <c r="H190" s="98"/>
      <c r="I190" s="7"/>
    </row>
    <row r="191" spans="2:9" ht="21" customHeight="1">
      <c r="B191" s="25"/>
      <c r="C191" s="7"/>
      <c r="D191" s="7"/>
      <c r="E191" s="26"/>
      <c r="F191" s="26"/>
      <c r="G191" s="98"/>
      <c r="H191" s="98"/>
      <c r="I191" s="7"/>
    </row>
    <row r="192" spans="2:9" ht="21" customHeight="1">
      <c r="B192" s="25"/>
      <c r="C192" s="7"/>
      <c r="D192" s="7"/>
      <c r="E192" s="26"/>
      <c r="F192" s="26"/>
      <c r="G192" s="98"/>
      <c r="H192" s="98"/>
      <c r="I192" s="7"/>
    </row>
    <row r="193" spans="2:9" ht="21" customHeight="1">
      <c r="B193" s="25"/>
      <c r="C193" s="7"/>
      <c r="D193" s="7"/>
      <c r="E193" s="26"/>
      <c r="F193" s="26"/>
      <c r="G193" s="98"/>
      <c r="H193" s="98"/>
      <c r="I193" s="7"/>
    </row>
    <row r="194" spans="2:9" ht="21" customHeight="1">
      <c r="B194" s="25"/>
      <c r="C194" s="7"/>
      <c r="D194" s="7"/>
      <c r="E194" s="26"/>
      <c r="F194" s="26"/>
      <c r="G194" s="98"/>
      <c r="H194" s="98"/>
      <c r="I194" s="7"/>
    </row>
    <row r="195" spans="2:9" ht="21" customHeight="1">
      <c r="B195" s="25"/>
      <c r="C195" s="7"/>
      <c r="D195" s="7"/>
      <c r="E195" s="26"/>
      <c r="F195" s="26"/>
      <c r="G195" s="98"/>
      <c r="H195" s="98"/>
      <c r="I195" s="7"/>
    </row>
    <row r="196" spans="2:9" ht="21" customHeight="1">
      <c r="B196" s="25"/>
      <c r="C196" s="7"/>
      <c r="D196" s="7"/>
      <c r="E196" s="26"/>
      <c r="F196" s="26"/>
      <c r="G196" s="98"/>
      <c r="H196" s="98"/>
      <c r="I196" s="7"/>
    </row>
    <row r="197" spans="2:9" ht="21" customHeight="1">
      <c r="B197" s="25"/>
      <c r="C197" s="7"/>
      <c r="D197" s="7"/>
      <c r="E197" s="26"/>
      <c r="F197" s="26"/>
      <c r="G197" s="98"/>
      <c r="H197" s="98"/>
      <c r="I197" s="7"/>
    </row>
    <row r="198" spans="2:9" ht="21" customHeight="1">
      <c r="B198" s="25"/>
      <c r="C198" s="7"/>
      <c r="D198" s="7"/>
      <c r="E198" s="26"/>
      <c r="F198" s="26"/>
      <c r="G198" s="98"/>
      <c r="H198" s="98"/>
      <c r="I198" s="7"/>
    </row>
    <row r="199" spans="2:9" ht="21" customHeight="1">
      <c r="B199" s="25"/>
      <c r="C199" s="7"/>
      <c r="D199" s="7"/>
      <c r="E199" s="26"/>
      <c r="F199" s="26"/>
      <c r="G199" s="98"/>
      <c r="H199" s="98"/>
      <c r="I199" s="7"/>
    </row>
    <row r="200" spans="2:9" ht="21" customHeight="1">
      <c r="B200" s="25"/>
      <c r="C200" s="7"/>
      <c r="D200" s="7"/>
      <c r="E200" s="26"/>
      <c r="F200" s="26"/>
      <c r="G200" s="98"/>
      <c r="H200" s="98"/>
      <c r="I200" s="7"/>
    </row>
    <row r="201" spans="2:9" ht="21" customHeight="1">
      <c r="B201" s="25"/>
      <c r="C201" s="7"/>
      <c r="D201" s="7"/>
      <c r="E201" s="26"/>
      <c r="F201" s="26"/>
      <c r="G201" s="98"/>
      <c r="H201" s="98"/>
      <c r="I201" s="7"/>
    </row>
    <row r="202" spans="2:9" ht="21" customHeight="1">
      <c r="B202" s="25"/>
      <c r="C202" s="7"/>
      <c r="D202" s="7"/>
      <c r="E202" s="26"/>
      <c r="F202" s="26"/>
      <c r="G202" s="98"/>
      <c r="H202" s="98"/>
      <c r="I202" s="7"/>
    </row>
    <row r="203" spans="2:9" ht="21" customHeight="1">
      <c r="B203" s="25"/>
      <c r="C203" s="7"/>
      <c r="D203" s="7"/>
      <c r="E203" s="26"/>
      <c r="F203" s="26"/>
      <c r="G203" s="98"/>
      <c r="H203" s="98"/>
      <c r="I203" s="7"/>
    </row>
    <row r="204" spans="2:9" ht="21" customHeight="1">
      <c r="B204" s="25"/>
      <c r="C204" s="7"/>
      <c r="D204" s="7"/>
      <c r="E204" s="26"/>
      <c r="F204" s="26"/>
      <c r="G204" s="98"/>
      <c r="H204" s="98"/>
      <c r="I204" s="7"/>
    </row>
    <row r="205" spans="2:9" ht="21" customHeight="1">
      <c r="B205" s="25"/>
      <c r="C205" s="7"/>
      <c r="D205" s="7"/>
      <c r="E205" s="26"/>
      <c r="F205" s="26"/>
      <c r="G205" s="98"/>
      <c r="H205" s="98"/>
      <c r="I205" s="7"/>
    </row>
    <row r="206" spans="2:9" ht="21" customHeight="1">
      <c r="B206" s="25"/>
      <c r="C206" s="7"/>
      <c r="D206" s="7"/>
      <c r="E206" s="26"/>
      <c r="F206" s="26"/>
      <c r="G206" s="98"/>
      <c r="H206" s="98"/>
      <c r="I206" s="7"/>
    </row>
    <row r="207" spans="2:9" ht="21" customHeight="1">
      <c r="B207" s="25"/>
      <c r="C207" s="7"/>
      <c r="D207" s="7"/>
      <c r="E207" s="26"/>
      <c r="F207" s="26"/>
      <c r="G207" s="98"/>
      <c r="H207" s="98"/>
      <c r="I207" s="7"/>
    </row>
    <row r="208" spans="2:9" ht="21" customHeight="1">
      <c r="B208" s="25"/>
      <c r="C208" s="7"/>
      <c r="D208" s="7"/>
      <c r="E208" s="26"/>
      <c r="F208" s="26"/>
      <c r="G208" s="98"/>
      <c r="H208" s="98"/>
      <c r="I208" s="7"/>
    </row>
    <row r="209" spans="2:9" ht="21" customHeight="1">
      <c r="B209" s="25"/>
      <c r="C209" s="7"/>
      <c r="D209" s="7"/>
      <c r="E209" s="26"/>
      <c r="F209" s="26"/>
      <c r="G209" s="98"/>
      <c r="H209" s="98"/>
      <c r="I209" s="7"/>
    </row>
    <row r="210" spans="2:9" ht="21" customHeight="1">
      <c r="B210" s="25"/>
      <c r="C210" s="7"/>
      <c r="D210" s="7"/>
      <c r="E210" s="26"/>
      <c r="F210" s="26"/>
      <c r="G210" s="98"/>
      <c r="H210" s="98"/>
      <c r="I210" s="7"/>
    </row>
    <row r="211" spans="2:9" ht="21" customHeight="1">
      <c r="B211" s="25"/>
      <c r="C211" s="7"/>
      <c r="D211" s="7"/>
      <c r="E211" s="26"/>
      <c r="F211" s="26"/>
      <c r="G211" s="98"/>
      <c r="H211" s="98"/>
      <c r="I211" s="7"/>
    </row>
    <row r="212" spans="2:9" ht="21" customHeight="1">
      <c r="B212" s="25"/>
      <c r="C212" s="7"/>
      <c r="D212" s="7"/>
      <c r="E212" s="26"/>
      <c r="F212" s="26"/>
      <c r="G212" s="98"/>
      <c r="H212" s="98"/>
      <c r="I212" s="7"/>
    </row>
    <row r="213" spans="2:9" ht="21" customHeight="1">
      <c r="B213" s="25"/>
      <c r="C213" s="7"/>
      <c r="D213" s="7"/>
      <c r="E213" s="26"/>
      <c r="F213" s="26"/>
      <c r="G213" s="98"/>
      <c r="H213" s="98"/>
      <c r="I213" s="7"/>
    </row>
    <row r="214" spans="2:9" ht="21" customHeight="1">
      <c r="B214" s="25"/>
      <c r="C214" s="7"/>
      <c r="D214" s="7"/>
      <c r="E214" s="26"/>
      <c r="F214" s="26"/>
      <c r="G214" s="98"/>
      <c r="H214" s="98"/>
      <c r="I214" s="7"/>
    </row>
    <row r="215" spans="2:9" ht="21" customHeight="1">
      <c r="B215" s="25"/>
      <c r="C215" s="7"/>
      <c r="D215" s="7"/>
      <c r="E215" s="26"/>
      <c r="F215" s="26"/>
      <c r="G215" s="98"/>
      <c r="H215" s="98"/>
      <c r="I215" s="7"/>
    </row>
    <row r="216" spans="2:9" ht="21" customHeight="1">
      <c r="B216" s="25"/>
      <c r="C216" s="7"/>
      <c r="D216" s="7"/>
      <c r="E216" s="26"/>
      <c r="F216" s="26"/>
      <c r="G216" s="98"/>
      <c r="H216" s="98"/>
      <c r="I216" s="7"/>
    </row>
    <row r="217" spans="2:9" ht="21" customHeight="1">
      <c r="B217" s="25"/>
      <c r="C217" s="7"/>
      <c r="D217" s="7"/>
      <c r="E217" s="26"/>
      <c r="F217" s="26"/>
      <c r="G217" s="98"/>
      <c r="H217" s="98"/>
      <c r="I217" s="7"/>
    </row>
    <row r="218" spans="2:9" ht="21" customHeight="1">
      <c r="B218" s="25"/>
      <c r="C218" s="7"/>
      <c r="D218" s="7"/>
      <c r="E218" s="26"/>
      <c r="F218" s="26"/>
      <c r="G218" s="98"/>
      <c r="H218" s="98"/>
      <c r="I218" s="7"/>
    </row>
    <row r="219" spans="2:9" ht="21" customHeight="1">
      <c r="B219" s="25"/>
      <c r="C219" s="7"/>
      <c r="D219" s="7"/>
      <c r="E219" s="26"/>
      <c r="F219" s="26"/>
      <c r="G219" s="98"/>
      <c r="H219" s="98"/>
      <c r="I219" s="7"/>
    </row>
    <row r="220" spans="2:9" ht="21" customHeight="1">
      <c r="B220" s="25"/>
      <c r="C220" s="7"/>
      <c r="D220" s="7"/>
      <c r="E220" s="26"/>
      <c r="F220" s="26"/>
      <c r="G220" s="98"/>
      <c r="H220" s="98"/>
      <c r="I220" s="7"/>
    </row>
    <row r="221" spans="2:9" ht="21" customHeight="1">
      <c r="B221" s="25"/>
      <c r="C221" s="7"/>
      <c r="D221" s="7"/>
      <c r="E221" s="26"/>
      <c r="F221" s="26"/>
      <c r="G221" s="98"/>
      <c r="H221" s="98"/>
      <c r="I221" s="7"/>
    </row>
    <row r="222" spans="2:9" ht="21" customHeight="1">
      <c r="B222" s="25"/>
      <c r="C222" s="7"/>
      <c r="D222" s="7"/>
      <c r="E222" s="26"/>
      <c r="F222" s="26"/>
      <c r="G222" s="98"/>
      <c r="H222" s="98"/>
      <c r="I222" s="7"/>
    </row>
    <row r="223" spans="2:9" ht="21" customHeight="1">
      <c r="B223" s="25"/>
      <c r="C223" s="7"/>
      <c r="D223" s="7"/>
      <c r="E223" s="26"/>
      <c r="F223" s="26"/>
      <c r="G223" s="98"/>
      <c r="H223" s="98"/>
      <c r="I223" s="7"/>
    </row>
    <row r="224" spans="2:9" ht="21" customHeight="1">
      <c r="B224" s="25"/>
      <c r="C224" s="7"/>
      <c r="D224" s="7"/>
      <c r="E224" s="26"/>
      <c r="F224" s="26"/>
      <c r="G224" s="98"/>
      <c r="H224" s="98"/>
      <c r="I224" s="7"/>
    </row>
    <row r="225" spans="2:9" ht="21" customHeight="1">
      <c r="B225" s="25"/>
      <c r="C225" s="7"/>
      <c r="D225" s="7"/>
      <c r="E225" s="26"/>
      <c r="F225" s="26"/>
      <c r="G225" s="98"/>
      <c r="H225" s="98"/>
      <c r="I225" s="7"/>
    </row>
    <row r="226" spans="2:9" ht="21" customHeight="1">
      <c r="B226" s="25"/>
      <c r="C226" s="7"/>
      <c r="D226" s="7"/>
      <c r="E226" s="26"/>
      <c r="F226" s="26"/>
      <c r="G226" s="98"/>
      <c r="H226" s="98"/>
      <c r="I226" s="7"/>
    </row>
    <row r="227" spans="2:9" ht="21" customHeight="1">
      <c r="B227" s="25"/>
      <c r="C227" s="7"/>
      <c r="D227" s="7"/>
      <c r="E227" s="26"/>
      <c r="F227" s="26"/>
      <c r="G227" s="98"/>
      <c r="H227" s="98"/>
      <c r="I227" s="7"/>
    </row>
    <row r="228" spans="2:9" ht="21" customHeight="1">
      <c r="B228" s="25"/>
      <c r="C228" s="7"/>
      <c r="D228" s="7"/>
      <c r="E228" s="26"/>
      <c r="F228" s="26"/>
      <c r="G228" s="98"/>
      <c r="H228" s="98"/>
      <c r="I228" s="7"/>
    </row>
    <row r="229" spans="2:9" ht="21" customHeight="1">
      <c r="B229" s="25"/>
      <c r="C229" s="7"/>
      <c r="D229" s="7"/>
      <c r="E229" s="26"/>
      <c r="F229" s="26"/>
      <c r="G229" s="98"/>
      <c r="H229" s="98"/>
      <c r="I229" s="7"/>
    </row>
    <row r="230" spans="2:9" ht="21" customHeight="1">
      <c r="B230" s="25"/>
      <c r="C230" s="7"/>
      <c r="D230" s="7"/>
      <c r="E230" s="26"/>
      <c r="F230" s="26"/>
      <c r="G230" s="98"/>
      <c r="H230" s="98"/>
      <c r="I230" s="7"/>
    </row>
    <row r="231" spans="2:9" ht="21" customHeight="1">
      <c r="B231" s="25"/>
      <c r="C231" s="7"/>
      <c r="D231" s="7"/>
      <c r="E231" s="26"/>
      <c r="F231" s="26"/>
      <c r="G231" s="98"/>
      <c r="H231" s="98"/>
      <c r="I231" s="7"/>
    </row>
    <row r="232" spans="2:9" ht="21" customHeight="1">
      <c r="B232" s="25"/>
      <c r="C232" s="7"/>
      <c r="D232" s="7"/>
      <c r="E232" s="26"/>
      <c r="F232" s="26"/>
      <c r="G232" s="98"/>
      <c r="H232" s="98"/>
      <c r="I232" s="7"/>
    </row>
    <row r="233" spans="2:9" ht="21" customHeight="1">
      <c r="B233" s="25"/>
      <c r="C233" s="7"/>
      <c r="D233" s="7"/>
      <c r="E233" s="26"/>
      <c r="F233" s="26"/>
      <c r="G233" s="98"/>
      <c r="H233" s="98"/>
      <c r="I233" s="7"/>
    </row>
    <row r="234" spans="2:9" ht="21" customHeight="1">
      <c r="B234" s="25"/>
      <c r="C234" s="7"/>
      <c r="D234" s="7"/>
      <c r="E234" s="26"/>
      <c r="F234" s="26"/>
      <c r="G234" s="98"/>
      <c r="H234" s="98"/>
      <c r="I234" s="7"/>
    </row>
    <row r="235" spans="2:9" ht="21" customHeight="1">
      <c r="B235" s="25"/>
      <c r="C235" s="7"/>
      <c r="D235" s="7"/>
      <c r="E235" s="26"/>
      <c r="F235" s="26"/>
      <c r="G235" s="98"/>
      <c r="H235" s="98"/>
      <c r="I235" s="7"/>
    </row>
    <row r="236" spans="2:9" ht="21" customHeight="1">
      <c r="B236" s="25"/>
      <c r="C236" s="7"/>
      <c r="D236" s="7"/>
      <c r="E236" s="26"/>
      <c r="F236" s="26"/>
      <c r="G236" s="98"/>
      <c r="H236" s="98"/>
      <c r="I236" s="7"/>
    </row>
    <row r="237" spans="2:9" ht="21" customHeight="1">
      <c r="B237" s="25"/>
      <c r="C237" s="7"/>
      <c r="D237" s="7"/>
      <c r="E237" s="26"/>
      <c r="F237" s="26"/>
      <c r="G237" s="98"/>
      <c r="H237" s="98"/>
      <c r="I237" s="7"/>
    </row>
    <row r="238" spans="2:9" ht="21" customHeight="1">
      <c r="B238" s="25"/>
      <c r="C238" s="7"/>
      <c r="D238" s="7"/>
      <c r="E238" s="26"/>
      <c r="F238" s="26"/>
      <c r="G238" s="98"/>
      <c r="H238" s="98"/>
      <c r="I238" s="7"/>
    </row>
    <row r="239" spans="2:9" ht="21" customHeight="1">
      <c r="B239" s="25"/>
      <c r="C239" s="7"/>
      <c r="D239" s="7"/>
      <c r="E239" s="26"/>
      <c r="F239" s="26"/>
      <c r="G239" s="98"/>
      <c r="H239" s="98"/>
      <c r="I239" s="7"/>
    </row>
    <row r="240" spans="2:9" ht="21" customHeight="1">
      <c r="B240" s="25"/>
      <c r="C240" s="7"/>
      <c r="D240" s="7"/>
      <c r="E240" s="26"/>
      <c r="F240" s="26"/>
      <c r="G240" s="98"/>
      <c r="H240" s="98"/>
      <c r="I240" s="7"/>
    </row>
    <row r="241" spans="2:9" ht="21" customHeight="1">
      <c r="B241" s="25"/>
      <c r="C241" s="7"/>
      <c r="D241" s="7"/>
      <c r="E241" s="26"/>
      <c r="F241" s="26"/>
      <c r="G241" s="98"/>
      <c r="H241" s="98"/>
      <c r="I241" s="7"/>
    </row>
    <row r="242" spans="2:9" ht="21" customHeight="1">
      <c r="B242" s="25"/>
      <c r="C242" s="7"/>
      <c r="D242" s="7"/>
      <c r="E242" s="26"/>
      <c r="F242" s="26"/>
      <c r="G242" s="98"/>
      <c r="H242" s="98"/>
      <c r="I242" s="7"/>
    </row>
    <row r="243" spans="2:9" ht="21" customHeight="1">
      <c r="B243" s="25"/>
      <c r="C243" s="7"/>
      <c r="D243" s="7"/>
      <c r="E243" s="26"/>
      <c r="F243" s="26"/>
      <c r="G243" s="98"/>
      <c r="H243" s="98"/>
      <c r="I243" s="7"/>
    </row>
    <row r="244" spans="2:9" ht="21" customHeight="1">
      <c r="B244" s="25"/>
      <c r="C244" s="7"/>
      <c r="D244" s="7"/>
      <c r="E244" s="26"/>
      <c r="F244" s="26"/>
      <c r="G244" s="98"/>
      <c r="H244" s="98"/>
      <c r="I244" s="7"/>
    </row>
    <row r="245" spans="2:9" ht="21" customHeight="1">
      <c r="B245" s="25"/>
      <c r="C245" s="7"/>
      <c r="D245" s="7"/>
      <c r="E245" s="26"/>
      <c r="F245" s="26"/>
      <c r="G245" s="98"/>
      <c r="H245" s="98"/>
      <c r="I245" s="7"/>
    </row>
    <row r="246" spans="2:9" ht="21" customHeight="1">
      <c r="B246" s="25"/>
      <c r="C246" s="7"/>
      <c r="D246" s="7"/>
      <c r="E246" s="26"/>
      <c r="F246" s="26"/>
      <c r="G246" s="98"/>
      <c r="H246" s="98"/>
      <c r="I246" s="7"/>
    </row>
    <row r="247" spans="2:9" ht="21" customHeight="1">
      <c r="B247" s="25"/>
      <c r="C247" s="7"/>
      <c r="D247" s="7"/>
      <c r="E247" s="26"/>
      <c r="F247" s="26"/>
      <c r="G247" s="98"/>
      <c r="H247" s="98"/>
      <c r="I247" s="7"/>
    </row>
    <row r="248" spans="2:9" ht="21" customHeight="1">
      <c r="B248" s="25"/>
      <c r="C248" s="7"/>
      <c r="D248" s="7"/>
      <c r="E248" s="26"/>
      <c r="F248" s="26"/>
      <c r="G248" s="98"/>
      <c r="H248" s="98"/>
      <c r="I248" s="7"/>
    </row>
    <row r="249" spans="2:9" ht="21" customHeight="1">
      <c r="B249" s="25"/>
      <c r="C249" s="7"/>
      <c r="D249" s="7"/>
      <c r="E249" s="26"/>
      <c r="F249" s="26"/>
      <c r="G249" s="98"/>
      <c r="H249" s="98"/>
      <c r="I249" s="7"/>
    </row>
    <row r="250" spans="2:9" ht="21" customHeight="1">
      <c r="B250" s="25"/>
      <c r="C250" s="7"/>
      <c r="D250" s="7"/>
      <c r="E250" s="26"/>
      <c r="F250" s="26"/>
      <c r="G250" s="98"/>
      <c r="H250" s="98"/>
      <c r="I250" s="7"/>
    </row>
    <row r="251" spans="2:9" ht="21" customHeight="1">
      <c r="B251" s="25"/>
      <c r="C251" s="7"/>
      <c r="D251" s="7"/>
      <c r="E251" s="26"/>
      <c r="F251" s="26"/>
      <c r="G251" s="98"/>
      <c r="H251" s="98"/>
      <c r="I251" s="7"/>
    </row>
    <row r="252" spans="2:9" ht="21" customHeight="1">
      <c r="B252" s="25"/>
      <c r="C252" s="7"/>
      <c r="D252" s="7"/>
      <c r="E252" s="26"/>
      <c r="F252" s="26"/>
      <c r="G252" s="98"/>
      <c r="H252" s="98"/>
      <c r="I252" s="7"/>
    </row>
    <row r="253" spans="2:9" ht="21" customHeight="1">
      <c r="B253" s="25"/>
      <c r="C253" s="7"/>
      <c r="D253" s="7"/>
      <c r="E253" s="26"/>
      <c r="F253" s="26"/>
      <c r="G253" s="98"/>
      <c r="H253" s="98"/>
      <c r="I253" s="7"/>
    </row>
    <row r="254" spans="2:9" ht="21" customHeight="1">
      <c r="B254" s="25"/>
      <c r="C254" s="7"/>
      <c r="D254" s="7"/>
      <c r="E254" s="26"/>
      <c r="F254" s="26"/>
      <c r="G254" s="98"/>
      <c r="H254" s="98"/>
      <c r="I254" s="7"/>
    </row>
    <row r="255" spans="2:9" ht="21" customHeight="1">
      <c r="B255" s="25"/>
      <c r="C255" s="7"/>
      <c r="D255" s="7"/>
      <c r="E255" s="26"/>
      <c r="F255" s="26"/>
      <c r="G255" s="98"/>
      <c r="H255" s="98"/>
      <c r="I255" s="7"/>
    </row>
    <row r="256" spans="2:9" ht="21" customHeight="1">
      <c r="B256" s="25"/>
      <c r="C256" s="7"/>
      <c r="D256" s="7"/>
      <c r="E256" s="26"/>
      <c r="F256" s="26"/>
      <c r="G256" s="98"/>
      <c r="H256" s="98"/>
      <c r="I256" s="7"/>
    </row>
    <row r="257" spans="2:9" ht="21" customHeight="1">
      <c r="B257" s="25"/>
      <c r="C257" s="7"/>
      <c r="D257" s="7"/>
      <c r="E257" s="26"/>
      <c r="F257" s="26"/>
      <c r="G257" s="98"/>
      <c r="H257" s="98"/>
      <c r="I257" s="7"/>
    </row>
    <row r="258" spans="2:9" ht="21" customHeight="1">
      <c r="B258" s="25"/>
      <c r="C258" s="7"/>
      <c r="D258" s="7"/>
      <c r="E258" s="26"/>
      <c r="F258" s="26"/>
      <c r="G258" s="98"/>
      <c r="H258" s="98"/>
      <c r="I258" s="7"/>
    </row>
    <row r="259" spans="2:9" ht="21" customHeight="1">
      <c r="B259" s="25"/>
      <c r="C259" s="7"/>
      <c r="D259" s="7"/>
      <c r="E259" s="26"/>
      <c r="F259" s="26"/>
      <c r="G259" s="98"/>
      <c r="H259" s="98"/>
      <c r="I259" s="7"/>
    </row>
    <row r="260" spans="2:9" ht="21" customHeight="1">
      <c r="B260" s="25"/>
      <c r="C260" s="7"/>
      <c r="D260" s="7"/>
      <c r="E260" s="26"/>
      <c r="F260" s="26"/>
      <c r="G260" s="98"/>
      <c r="H260" s="98"/>
      <c r="I260" s="7"/>
    </row>
    <row r="261" spans="2:9" ht="21" customHeight="1">
      <c r="B261" s="25"/>
      <c r="C261" s="7"/>
      <c r="D261" s="7"/>
      <c r="E261" s="26"/>
      <c r="F261" s="26"/>
      <c r="G261" s="98"/>
      <c r="H261" s="98"/>
      <c r="I261" s="7"/>
    </row>
    <row r="262" spans="2:9" ht="21" customHeight="1">
      <c r="B262" s="25"/>
      <c r="C262" s="7"/>
      <c r="D262" s="7"/>
      <c r="E262" s="26"/>
      <c r="F262" s="26"/>
      <c r="G262" s="98"/>
      <c r="H262" s="98"/>
      <c r="I262" s="7"/>
    </row>
    <row r="263" spans="2:9" ht="21" customHeight="1">
      <c r="B263" s="25"/>
      <c r="C263" s="7"/>
      <c r="D263" s="7"/>
      <c r="E263" s="26"/>
      <c r="F263" s="26"/>
      <c r="G263" s="98"/>
      <c r="H263" s="98"/>
      <c r="I263" s="7"/>
    </row>
    <row r="264" spans="2:9" ht="21" customHeight="1">
      <c r="B264" s="25"/>
      <c r="C264" s="7"/>
      <c r="D264" s="7"/>
      <c r="E264" s="26"/>
      <c r="F264" s="26"/>
      <c r="G264" s="98"/>
      <c r="H264" s="98"/>
      <c r="I264" s="7"/>
    </row>
    <row r="265" spans="2:9" ht="21" customHeight="1">
      <c r="B265" s="25"/>
      <c r="C265" s="7"/>
      <c r="D265" s="7"/>
      <c r="E265" s="26"/>
      <c r="F265" s="26"/>
      <c r="G265" s="98"/>
      <c r="H265" s="98"/>
      <c r="I265" s="7"/>
    </row>
    <row r="266" spans="2:9" ht="21" customHeight="1">
      <c r="B266" s="25"/>
      <c r="C266" s="7"/>
      <c r="D266" s="7"/>
      <c r="E266" s="26"/>
      <c r="F266" s="26"/>
      <c r="G266" s="98"/>
      <c r="H266" s="98"/>
      <c r="I266" s="7"/>
    </row>
    <row r="267" spans="2:9" ht="21" customHeight="1">
      <c r="B267" s="25"/>
      <c r="C267" s="7"/>
      <c r="D267" s="7"/>
      <c r="E267" s="26"/>
      <c r="F267" s="26"/>
      <c r="G267" s="98"/>
      <c r="H267" s="98"/>
      <c r="I267" s="7"/>
    </row>
    <row r="268" spans="2:9" ht="21" customHeight="1">
      <c r="B268" s="25"/>
      <c r="C268" s="7"/>
      <c r="D268" s="7"/>
      <c r="E268" s="26"/>
      <c r="F268" s="26"/>
      <c r="G268" s="98"/>
      <c r="H268" s="98"/>
      <c r="I268" s="7"/>
    </row>
    <row r="269" spans="2:9" ht="21" customHeight="1">
      <c r="B269" s="25"/>
      <c r="C269" s="7"/>
      <c r="D269" s="7"/>
      <c r="E269" s="26"/>
      <c r="F269" s="26"/>
      <c r="G269" s="98"/>
      <c r="H269" s="98"/>
      <c r="I269" s="7"/>
    </row>
    <row r="270" spans="2:9" ht="21" customHeight="1">
      <c r="B270" s="25"/>
      <c r="C270" s="7"/>
      <c r="D270" s="7"/>
      <c r="E270" s="26"/>
      <c r="F270" s="26"/>
      <c r="G270" s="98"/>
      <c r="H270" s="98"/>
      <c r="I270" s="7"/>
    </row>
    <row r="271" spans="2:9" ht="21" customHeight="1">
      <c r="B271" s="25"/>
      <c r="C271" s="7"/>
      <c r="D271" s="7"/>
      <c r="E271" s="26"/>
      <c r="F271" s="26"/>
      <c r="G271" s="98"/>
      <c r="H271" s="98"/>
      <c r="I271" s="7"/>
    </row>
    <row r="272" spans="2:9" ht="21" customHeight="1">
      <c r="B272" s="25"/>
      <c r="C272" s="7"/>
      <c r="D272" s="7"/>
      <c r="E272" s="26"/>
      <c r="F272" s="26"/>
      <c r="G272" s="98"/>
      <c r="H272" s="98"/>
      <c r="I272" s="7"/>
    </row>
    <row r="273" spans="2:9" ht="21" customHeight="1">
      <c r="B273" s="25"/>
      <c r="C273" s="7"/>
      <c r="D273" s="7"/>
      <c r="E273" s="26"/>
      <c r="F273" s="26"/>
      <c r="G273" s="98"/>
      <c r="H273" s="98"/>
      <c r="I273" s="7"/>
    </row>
    <row r="274" spans="2:9" ht="21" customHeight="1">
      <c r="B274" s="25"/>
      <c r="C274" s="7"/>
      <c r="D274" s="7"/>
      <c r="E274" s="26"/>
      <c r="F274" s="26"/>
      <c r="G274" s="98"/>
      <c r="H274" s="98"/>
      <c r="I274" s="7"/>
    </row>
    <row r="275" spans="2:9" ht="21" customHeight="1">
      <c r="B275" s="25"/>
      <c r="C275" s="7"/>
      <c r="D275" s="7"/>
      <c r="E275" s="26"/>
      <c r="F275" s="26"/>
      <c r="G275" s="98"/>
      <c r="H275" s="98"/>
      <c r="I275" s="7"/>
    </row>
    <row r="276" spans="2:9" ht="21" customHeight="1">
      <c r="B276" s="25"/>
      <c r="C276" s="7"/>
      <c r="D276" s="7"/>
      <c r="E276" s="26"/>
      <c r="F276" s="26"/>
      <c r="G276" s="98"/>
      <c r="H276" s="98"/>
      <c r="I276" s="7"/>
    </row>
    <row r="277" spans="2:9" ht="21" customHeight="1">
      <c r="B277" s="25"/>
      <c r="C277" s="7"/>
      <c r="D277" s="7"/>
      <c r="E277" s="26"/>
      <c r="F277" s="26"/>
      <c r="G277" s="98"/>
      <c r="H277" s="98"/>
      <c r="I277" s="7"/>
    </row>
    <row r="278" spans="2:9" ht="21" customHeight="1">
      <c r="B278" s="25"/>
      <c r="C278" s="7"/>
      <c r="D278" s="7"/>
      <c r="E278" s="26"/>
      <c r="F278" s="26"/>
      <c r="G278" s="98"/>
      <c r="H278" s="98"/>
      <c r="I278" s="7"/>
    </row>
    <row r="279" spans="2:9" ht="21" customHeight="1">
      <c r="B279" s="25"/>
      <c r="C279" s="7"/>
      <c r="D279" s="7"/>
      <c r="E279" s="26"/>
      <c r="F279" s="26"/>
      <c r="G279" s="98"/>
      <c r="H279" s="98"/>
      <c r="I279" s="7"/>
    </row>
    <row r="280" spans="2:9" ht="21" customHeight="1">
      <c r="B280" s="25"/>
      <c r="C280" s="7"/>
      <c r="D280" s="7"/>
      <c r="E280" s="26"/>
      <c r="F280" s="26"/>
      <c r="G280" s="98"/>
      <c r="H280" s="98"/>
      <c r="I280" s="7"/>
    </row>
    <row r="281" spans="2:9" ht="21" customHeight="1">
      <c r="B281" s="25"/>
      <c r="C281" s="7"/>
      <c r="D281" s="7"/>
      <c r="E281" s="26"/>
      <c r="F281" s="26"/>
      <c r="G281" s="98"/>
      <c r="H281" s="98"/>
      <c r="I281" s="7"/>
    </row>
    <row r="282" spans="2:9" ht="21" customHeight="1">
      <c r="B282" s="25"/>
      <c r="C282" s="7"/>
      <c r="D282" s="7"/>
      <c r="E282" s="26"/>
      <c r="F282" s="26"/>
      <c r="G282" s="98"/>
      <c r="H282" s="98"/>
      <c r="I282" s="7"/>
    </row>
    <row r="283" spans="2:9" ht="21" customHeight="1">
      <c r="B283" s="25"/>
      <c r="C283" s="7"/>
      <c r="D283" s="7"/>
      <c r="E283" s="26"/>
      <c r="F283" s="26"/>
      <c r="G283" s="98"/>
      <c r="H283" s="98"/>
      <c r="I283" s="7"/>
    </row>
    <row r="284" spans="2:9" ht="21" customHeight="1">
      <c r="B284" s="25"/>
      <c r="C284" s="7"/>
      <c r="D284" s="7"/>
      <c r="E284" s="26"/>
      <c r="F284" s="26"/>
      <c r="G284" s="98"/>
      <c r="H284" s="98"/>
      <c r="I284" s="7"/>
    </row>
    <row r="285" spans="2:9" ht="21" customHeight="1">
      <c r="B285" s="25"/>
      <c r="C285" s="7"/>
      <c r="D285" s="7"/>
      <c r="E285" s="26"/>
      <c r="F285" s="26"/>
      <c r="G285" s="98"/>
      <c r="H285" s="98"/>
      <c r="I285" s="7"/>
    </row>
    <row r="286" spans="2:9" ht="21" customHeight="1">
      <c r="B286" s="25"/>
      <c r="C286" s="7"/>
      <c r="D286" s="7"/>
      <c r="E286" s="26"/>
      <c r="F286" s="26"/>
      <c r="G286" s="98"/>
      <c r="H286" s="98"/>
      <c r="I286" s="7"/>
    </row>
    <row r="287" spans="2:9" ht="21" customHeight="1">
      <c r="B287" s="25"/>
      <c r="C287" s="7"/>
      <c r="D287" s="7"/>
      <c r="E287" s="26"/>
      <c r="F287" s="26"/>
      <c r="G287" s="98"/>
      <c r="H287" s="98"/>
      <c r="I287" s="7"/>
    </row>
    <row r="288" spans="2:9" ht="21" customHeight="1">
      <c r="B288" s="25"/>
      <c r="C288" s="7"/>
      <c r="D288" s="7"/>
      <c r="E288" s="26"/>
      <c r="F288" s="26"/>
      <c r="G288" s="98"/>
      <c r="H288" s="98"/>
      <c r="I288" s="7"/>
    </row>
    <row r="289" spans="2:9" ht="21" customHeight="1">
      <c r="B289" s="25"/>
      <c r="C289" s="7"/>
      <c r="D289" s="7"/>
      <c r="E289" s="26"/>
      <c r="F289" s="26"/>
      <c r="G289" s="98"/>
      <c r="H289" s="98"/>
      <c r="I289" s="7"/>
    </row>
    <row r="290" spans="2:9" ht="21" customHeight="1">
      <c r="B290" s="25"/>
      <c r="C290" s="7"/>
      <c r="D290" s="7"/>
      <c r="E290" s="26"/>
      <c r="F290" s="26"/>
      <c r="G290" s="98"/>
      <c r="H290" s="98"/>
      <c r="I290" s="7"/>
    </row>
    <row r="291" spans="2:9" ht="21" customHeight="1">
      <c r="B291" s="25"/>
      <c r="C291" s="7"/>
      <c r="D291" s="7"/>
      <c r="E291" s="26"/>
      <c r="F291" s="26"/>
      <c r="G291" s="98"/>
      <c r="H291" s="98"/>
      <c r="I291" s="7"/>
    </row>
    <row r="292" spans="2:9" ht="21" customHeight="1">
      <c r="B292" s="25"/>
      <c r="C292" s="7"/>
      <c r="D292" s="7"/>
      <c r="E292" s="26"/>
      <c r="F292" s="26"/>
      <c r="G292" s="98"/>
      <c r="H292" s="98"/>
      <c r="I292" s="7"/>
    </row>
    <row r="293" spans="2:9" ht="21" customHeight="1">
      <c r="B293" s="25"/>
      <c r="C293" s="7"/>
      <c r="D293" s="7"/>
      <c r="E293" s="26"/>
      <c r="F293" s="26"/>
      <c r="G293" s="98"/>
      <c r="H293" s="98"/>
      <c r="I293" s="7"/>
    </row>
    <row r="294" spans="2:9" ht="21" customHeight="1">
      <c r="B294" s="25"/>
      <c r="C294" s="7"/>
      <c r="D294" s="7"/>
      <c r="E294" s="26"/>
      <c r="F294" s="26"/>
      <c r="G294" s="98"/>
      <c r="H294" s="98"/>
      <c r="I294" s="7"/>
    </row>
    <row r="295" spans="2:9" ht="21" customHeight="1">
      <c r="B295" s="25"/>
      <c r="C295" s="7"/>
      <c r="D295" s="7"/>
      <c r="E295" s="26"/>
      <c r="F295" s="26"/>
      <c r="G295" s="98"/>
      <c r="H295" s="98"/>
      <c r="I295" s="7"/>
    </row>
    <row r="296" spans="2:9" ht="21" customHeight="1">
      <c r="B296" s="25"/>
      <c r="C296" s="7"/>
      <c r="D296" s="7"/>
      <c r="E296" s="26"/>
      <c r="F296" s="26"/>
      <c r="G296" s="98"/>
      <c r="H296" s="98"/>
      <c r="I296" s="7"/>
    </row>
    <row r="297" spans="2:9" ht="21" customHeight="1">
      <c r="B297" s="25"/>
      <c r="C297" s="7"/>
      <c r="D297" s="7"/>
      <c r="E297" s="26"/>
      <c r="F297" s="26"/>
      <c r="G297" s="98"/>
      <c r="H297" s="98"/>
      <c r="I297" s="7"/>
    </row>
    <row r="298" spans="2:9" ht="21" customHeight="1">
      <c r="B298" s="25"/>
      <c r="C298" s="7"/>
      <c r="D298" s="7"/>
      <c r="E298" s="26"/>
      <c r="F298" s="26"/>
      <c r="G298" s="98"/>
      <c r="H298" s="98"/>
      <c r="I298" s="7"/>
    </row>
    <row r="299" spans="2:9" ht="21" customHeight="1">
      <c r="B299" s="25"/>
      <c r="C299" s="7"/>
      <c r="D299" s="7"/>
      <c r="E299" s="26"/>
      <c r="F299" s="26"/>
      <c r="G299" s="98"/>
      <c r="H299" s="98"/>
      <c r="I299" s="7"/>
    </row>
    <row r="300" spans="2:9" ht="21" customHeight="1">
      <c r="B300" s="25"/>
      <c r="C300" s="7"/>
      <c r="D300" s="7"/>
      <c r="E300" s="26"/>
      <c r="F300" s="26"/>
      <c r="G300" s="98"/>
      <c r="H300" s="98"/>
      <c r="I300" s="7"/>
    </row>
    <row r="301" spans="2:9" ht="21" customHeight="1">
      <c r="B301" s="25"/>
      <c r="C301" s="7"/>
      <c r="D301" s="7"/>
      <c r="E301" s="26"/>
      <c r="F301" s="26"/>
      <c r="G301" s="98"/>
      <c r="H301" s="98"/>
      <c r="I301" s="7"/>
    </row>
    <row r="302" spans="2:9" ht="21" customHeight="1">
      <c r="B302" s="25"/>
      <c r="C302" s="7"/>
      <c r="D302" s="7"/>
      <c r="E302" s="26"/>
      <c r="F302" s="26"/>
      <c r="G302" s="98"/>
      <c r="H302" s="98"/>
      <c r="I302" s="7"/>
    </row>
    <row r="303" spans="2:9" ht="21" customHeight="1">
      <c r="B303" s="25"/>
      <c r="C303" s="7"/>
      <c r="D303" s="7"/>
      <c r="E303" s="26"/>
      <c r="F303" s="26"/>
      <c r="G303" s="98"/>
      <c r="H303" s="98"/>
      <c r="I303" s="7"/>
    </row>
    <row r="304" spans="2:9" ht="21" customHeight="1">
      <c r="B304" s="25"/>
      <c r="C304" s="7"/>
      <c r="D304" s="7"/>
      <c r="E304" s="26"/>
      <c r="F304" s="26"/>
      <c r="G304" s="98"/>
      <c r="H304" s="98"/>
      <c r="I304" s="7"/>
    </row>
    <row r="305" spans="2:9" ht="21" customHeight="1">
      <c r="B305" s="25"/>
      <c r="C305" s="7"/>
      <c r="D305" s="7"/>
      <c r="E305" s="26"/>
      <c r="F305" s="26"/>
      <c r="G305" s="98"/>
      <c r="H305" s="98"/>
      <c r="I305" s="7"/>
    </row>
    <row r="306" spans="2:9" ht="21" customHeight="1">
      <c r="B306" s="25"/>
      <c r="C306" s="7"/>
      <c r="D306" s="7"/>
      <c r="E306" s="26"/>
      <c r="F306" s="26"/>
      <c r="G306" s="98"/>
      <c r="H306" s="98"/>
      <c r="I306" s="7"/>
    </row>
    <row r="307" spans="2:9" ht="21" customHeight="1">
      <c r="B307" s="25"/>
      <c r="C307" s="7"/>
      <c r="D307" s="7"/>
      <c r="E307" s="26"/>
      <c r="F307" s="26"/>
      <c r="G307" s="98"/>
      <c r="H307" s="98"/>
      <c r="I307" s="7"/>
    </row>
    <row r="308" spans="2:9" ht="21" customHeight="1">
      <c r="B308" s="25"/>
      <c r="C308" s="7"/>
      <c r="D308" s="7"/>
      <c r="E308" s="26"/>
      <c r="F308" s="26"/>
      <c r="G308" s="98"/>
      <c r="H308" s="98"/>
      <c r="I308" s="7"/>
    </row>
    <row r="309" spans="2:9" ht="21" customHeight="1">
      <c r="B309" s="25"/>
      <c r="C309" s="7"/>
      <c r="D309" s="7"/>
      <c r="E309" s="26"/>
      <c r="F309" s="26"/>
      <c r="G309" s="98"/>
      <c r="H309" s="98"/>
      <c r="I309" s="7"/>
    </row>
    <row r="310" spans="2:9" ht="21" customHeight="1">
      <c r="B310" s="25"/>
      <c r="C310" s="7"/>
      <c r="D310" s="7"/>
      <c r="E310" s="26"/>
      <c r="F310" s="26"/>
      <c r="G310" s="98"/>
      <c r="H310" s="98"/>
      <c r="I310" s="7"/>
    </row>
    <row r="311" spans="2:9" ht="21" customHeight="1">
      <c r="B311" s="25"/>
      <c r="C311" s="7"/>
      <c r="D311" s="7"/>
      <c r="E311" s="26"/>
      <c r="F311" s="26"/>
      <c r="G311" s="98"/>
      <c r="H311" s="98"/>
      <c r="I311" s="7"/>
    </row>
    <row r="312" spans="2:9" ht="21" customHeight="1">
      <c r="B312" s="25"/>
      <c r="C312" s="7"/>
      <c r="D312" s="7"/>
      <c r="E312" s="26"/>
      <c r="F312" s="26"/>
      <c r="G312" s="98"/>
      <c r="H312" s="98"/>
      <c r="I312" s="7"/>
    </row>
    <row r="313" spans="2:9" ht="21" customHeight="1">
      <c r="B313" s="25"/>
      <c r="C313" s="7"/>
      <c r="D313" s="7"/>
      <c r="E313" s="26"/>
      <c r="F313" s="26"/>
      <c r="G313" s="98"/>
      <c r="H313" s="98"/>
      <c r="I313" s="7"/>
    </row>
    <row r="314" spans="2:9" ht="21" customHeight="1">
      <c r="B314" s="25"/>
      <c r="C314" s="7"/>
      <c r="D314" s="7"/>
      <c r="E314" s="26"/>
      <c r="F314" s="26"/>
      <c r="G314" s="98"/>
      <c r="H314" s="98"/>
      <c r="I314" s="7"/>
    </row>
    <row r="315" spans="2:9" ht="21" customHeight="1">
      <c r="B315" s="25"/>
      <c r="C315" s="7"/>
      <c r="D315" s="7"/>
      <c r="E315" s="26"/>
      <c r="F315" s="26"/>
      <c r="G315" s="98"/>
      <c r="H315" s="98"/>
      <c r="I315" s="7"/>
    </row>
    <row r="316" spans="2:9" ht="21" customHeight="1">
      <c r="B316" s="25"/>
      <c r="C316" s="7"/>
      <c r="D316" s="7"/>
      <c r="E316" s="26"/>
      <c r="F316" s="26"/>
      <c r="G316" s="98"/>
      <c r="H316" s="98"/>
      <c r="I316" s="7"/>
    </row>
    <row r="317" spans="2:9" ht="21" customHeight="1">
      <c r="B317" s="25"/>
      <c r="C317" s="7"/>
      <c r="D317" s="7"/>
      <c r="E317" s="26"/>
      <c r="F317" s="26"/>
      <c r="G317" s="98"/>
      <c r="H317" s="98"/>
      <c r="I317" s="7"/>
    </row>
    <row r="318" spans="2:9" ht="21" customHeight="1">
      <c r="B318" s="25"/>
      <c r="C318" s="7"/>
      <c r="D318" s="7"/>
      <c r="E318" s="26"/>
      <c r="F318" s="26"/>
      <c r="G318" s="98"/>
      <c r="H318" s="98"/>
      <c r="I318" s="7"/>
    </row>
    <row r="319" spans="2:9" ht="21" customHeight="1">
      <c r="B319" s="25"/>
      <c r="C319" s="7"/>
      <c r="D319" s="7"/>
      <c r="E319" s="26"/>
      <c r="F319" s="26"/>
      <c r="G319" s="98"/>
      <c r="H319" s="98"/>
      <c r="I319" s="7"/>
    </row>
    <row r="320" spans="2:9" ht="21" customHeight="1">
      <c r="B320" s="25"/>
      <c r="C320" s="7"/>
      <c r="D320" s="7"/>
      <c r="E320" s="26"/>
      <c r="F320" s="26"/>
      <c r="G320" s="98"/>
      <c r="H320" s="98"/>
      <c r="I320" s="7"/>
    </row>
    <row r="321" spans="2:9" ht="21" customHeight="1">
      <c r="B321" s="25"/>
      <c r="C321" s="7"/>
      <c r="D321" s="7"/>
      <c r="E321" s="26"/>
      <c r="F321" s="26"/>
      <c r="G321" s="98"/>
      <c r="H321" s="98"/>
      <c r="I321" s="7"/>
    </row>
    <row r="322" spans="2:9" ht="21" customHeight="1">
      <c r="B322" s="25"/>
      <c r="C322" s="7"/>
      <c r="D322" s="7"/>
      <c r="E322" s="26"/>
      <c r="F322" s="26"/>
      <c r="G322" s="98"/>
      <c r="H322" s="98"/>
      <c r="I322" s="7"/>
    </row>
    <row r="323" spans="2:9" ht="21" customHeight="1">
      <c r="B323" s="25"/>
      <c r="C323" s="7"/>
      <c r="D323" s="7"/>
      <c r="E323" s="26"/>
      <c r="F323" s="26"/>
      <c r="G323" s="98"/>
      <c r="H323" s="98"/>
      <c r="I323" s="7"/>
    </row>
    <row r="324" spans="2:9" ht="21" customHeight="1">
      <c r="B324" s="25"/>
      <c r="C324" s="7"/>
      <c r="D324" s="7"/>
      <c r="E324" s="26"/>
      <c r="F324" s="26"/>
      <c r="G324" s="98"/>
      <c r="H324" s="98"/>
      <c r="I324" s="7"/>
    </row>
    <row r="325" spans="2:9" ht="21" customHeight="1">
      <c r="B325" s="25"/>
      <c r="C325" s="7"/>
      <c r="D325" s="7"/>
      <c r="E325" s="26"/>
      <c r="F325" s="26"/>
      <c r="G325" s="98"/>
      <c r="H325" s="98"/>
      <c r="I325" s="7"/>
    </row>
    <row r="326" spans="2:9" ht="21" customHeight="1">
      <c r="B326" s="25"/>
      <c r="C326" s="7"/>
      <c r="D326" s="7"/>
      <c r="E326" s="26"/>
      <c r="F326" s="26"/>
      <c r="G326" s="98"/>
      <c r="H326" s="98"/>
      <c r="I326" s="7"/>
    </row>
    <row r="327" spans="2:9" ht="21" customHeight="1">
      <c r="B327" s="25"/>
      <c r="C327" s="7"/>
      <c r="D327" s="7"/>
      <c r="E327" s="26"/>
      <c r="F327" s="26"/>
      <c r="G327" s="98"/>
      <c r="H327" s="98"/>
      <c r="I327" s="7"/>
    </row>
    <row r="328" spans="2:9" ht="21" customHeight="1">
      <c r="B328" s="25"/>
      <c r="C328" s="7"/>
      <c r="D328" s="7"/>
      <c r="E328" s="26"/>
      <c r="F328" s="26"/>
      <c r="G328" s="98"/>
      <c r="H328" s="98"/>
      <c r="I328" s="7"/>
    </row>
    <row r="329" spans="2:9" ht="21" customHeight="1">
      <c r="B329" s="25"/>
      <c r="C329" s="7"/>
      <c r="D329" s="7"/>
      <c r="E329" s="26"/>
      <c r="F329" s="26"/>
      <c r="G329" s="98"/>
      <c r="H329" s="98"/>
      <c r="I329" s="7"/>
    </row>
    <row r="330" spans="2:9" ht="21" customHeight="1">
      <c r="B330" s="25"/>
      <c r="C330" s="7"/>
      <c r="D330" s="7"/>
      <c r="E330" s="26"/>
      <c r="F330" s="26"/>
      <c r="G330" s="98"/>
      <c r="H330" s="98"/>
      <c r="I330" s="7"/>
    </row>
    <row r="331" spans="2:9" ht="21" customHeight="1">
      <c r="B331" s="25"/>
      <c r="C331" s="7"/>
      <c r="D331" s="7"/>
      <c r="E331" s="26"/>
      <c r="F331" s="26"/>
      <c r="G331" s="98"/>
      <c r="H331" s="98"/>
      <c r="I331" s="7"/>
    </row>
    <row r="332" spans="2:9" ht="21" customHeight="1">
      <c r="B332" s="25"/>
      <c r="C332" s="7"/>
      <c r="D332" s="7"/>
      <c r="E332" s="26"/>
      <c r="F332" s="26"/>
      <c r="G332" s="98"/>
      <c r="H332" s="98"/>
      <c r="I332" s="7"/>
    </row>
    <row r="333" spans="2:9" ht="21" customHeight="1">
      <c r="B333" s="25"/>
      <c r="C333" s="7"/>
      <c r="D333" s="7"/>
      <c r="E333" s="26"/>
      <c r="F333" s="26"/>
      <c r="G333" s="98"/>
      <c r="H333" s="98"/>
      <c r="I333" s="7"/>
    </row>
    <row r="334" spans="2:9" ht="21" customHeight="1">
      <c r="B334" s="25"/>
      <c r="C334" s="7"/>
      <c r="D334" s="7"/>
      <c r="E334" s="26"/>
      <c r="F334" s="26"/>
      <c r="G334" s="98"/>
      <c r="H334" s="98"/>
      <c r="I334" s="7"/>
    </row>
    <row r="335" spans="2:9" ht="21" customHeight="1">
      <c r="B335" s="25"/>
      <c r="C335" s="7"/>
      <c r="D335" s="7"/>
      <c r="E335" s="26"/>
      <c r="F335" s="26"/>
      <c r="G335" s="98"/>
      <c r="H335" s="98"/>
      <c r="I335" s="7"/>
    </row>
    <row r="336" spans="2:9" ht="21" customHeight="1">
      <c r="B336" s="25"/>
      <c r="C336" s="7"/>
      <c r="D336" s="7"/>
      <c r="E336" s="26"/>
      <c r="F336" s="26"/>
      <c r="G336" s="98"/>
      <c r="H336" s="98"/>
      <c r="I336" s="7"/>
    </row>
    <row r="337" spans="2:9" ht="21" customHeight="1">
      <c r="B337" s="25"/>
      <c r="C337" s="7"/>
      <c r="D337" s="7"/>
      <c r="E337" s="26"/>
      <c r="F337" s="26"/>
      <c r="G337" s="98"/>
      <c r="H337" s="98"/>
      <c r="I337" s="7"/>
    </row>
    <row r="338" spans="2:9" ht="21" customHeight="1">
      <c r="B338" s="25"/>
      <c r="C338" s="7"/>
      <c r="D338" s="7"/>
      <c r="E338" s="26"/>
      <c r="F338" s="26"/>
      <c r="G338" s="98"/>
      <c r="H338" s="98"/>
      <c r="I338" s="7"/>
    </row>
    <row r="339" spans="2:9" ht="21" customHeight="1">
      <c r="B339" s="25"/>
      <c r="C339" s="7"/>
      <c r="D339" s="7"/>
      <c r="E339" s="26"/>
      <c r="F339" s="26"/>
      <c r="G339" s="98"/>
      <c r="H339" s="98"/>
      <c r="I339" s="7"/>
    </row>
    <row r="340" spans="2:9" ht="21" customHeight="1">
      <c r="B340" s="25"/>
      <c r="C340" s="7"/>
      <c r="D340" s="7"/>
      <c r="E340" s="26"/>
      <c r="F340" s="26"/>
      <c r="G340" s="98"/>
      <c r="H340" s="98"/>
      <c r="I340" s="7"/>
    </row>
    <row r="341" spans="2:9" ht="21" customHeight="1">
      <c r="B341" s="25"/>
      <c r="C341" s="7"/>
      <c r="D341" s="7"/>
      <c r="E341" s="26"/>
      <c r="F341" s="26"/>
      <c r="G341" s="98"/>
      <c r="H341" s="98"/>
      <c r="I341" s="7"/>
    </row>
    <row r="342" spans="2:9" ht="21" customHeight="1">
      <c r="B342" s="25"/>
      <c r="C342" s="7"/>
      <c r="D342" s="7"/>
      <c r="E342" s="26"/>
      <c r="F342" s="26"/>
      <c r="G342" s="98"/>
      <c r="H342" s="98"/>
      <c r="I342" s="7"/>
    </row>
    <row r="343" spans="2:9" ht="21" customHeight="1">
      <c r="B343" s="25"/>
      <c r="C343" s="7"/>
      <c r="D343" s="7"/>
      <c r="E343" s="26"/>
      <c r="F343" s="26"/>
      <c r="G343" s="98"/>
      <c r="H343" s="98"/>
      <c r="I343" s="7"/>
    </row>
    <row r="344" spans="2:9" ht="21" customHeight="1">
      <c r="B344" s="25"/>
      <c r="C344" s="7"/>
      <c r="D344" s="7"/>
      <c r="E344" s="26"/>
      <c r="F344" s="26"/>
      <c r="G344" s="98"/>
      <c r="H344" s="98"/>
      <c r="I344" s="7"/>
    </row>
    <row r="345" spans="2:9" ht="21" customHeight="1">
      <c r="B345" s="25"/>
      <c r="C345" s="7"/>
      <c r="D345" s="7"/>
      <c r="E345" s="26"/>
      <c r="F345" s="26"/>
      <c r="G345" s="98"/>
      <c r="H345" s="98"/>
      <c r="I345" s="7"/>
    </row>
    <row r="346" spans="2:9" ht="21" customHeight="1">
      <c r="B346" s="25"/>
      <c r="C346" s="7"/>
      <c r="D346" s="7"/>
      <c r="E346" s="26"/>
      <c r="F346" s="26"/>
      <c r="G346" s="98"/>
      <c r="H346" s="98"/>
      <c r="I346" s="7"/>
    </row>
    <row r="347" spans="2:9" ht="21" customHeight="1">
      <c r="B347" s="25"/>
      <c r="C347" s="7"/>
      <c r="D347" s="7"/>
      <c r="E347" s="26"/>
      <c r="F347" s="26"/>
      <c r="G347" s="98"/>
      <c r="H347" s="98"/>
      <c r="I347" s="7"/>
    </row>
    <row r="348" spans="2:9" ht="21" customHeight="1">
      <c r="B348" s="25"/>
      <c r="C348" s="7"/>
      <c r="D348" s="7"/>
      <c r="E348" s="26"/>
      <c r="F348" s="26"/>
      <c r="G348" s="98"/>
      <c r="H348" s="98"/>
      <c r="I348" s="7"/>
    </row>
    <row r="349" spans="2:9" ht="21" customHeight="1">
      <c r="B349" s="25"/>
      <c r="C349" s="7"/>
      <c r="D349" s="7"/>
      <c r="E349" s="26"/>
      <c r="F349" s="26"/>
      <c r="G349" s="98"/>
      <c r="H349" s="98"/>
      <c r="I349" s="7"/>
    </row>
    <row r="350" spans="2:9" ht="21" customHeight="1">
      <c r="B350" s="25"/>
      <c r="C350" s="7"/>
      <c r="D350" s="7"/>
      <c r="E350" s="26"/>
      <c r="F350" s="26"/>
      <c r="G350" s="98"/>
      <c r="H350" s="98"/>
      <c r="I350" s="7"/>
    </row>
    <row r="351" spans="2:9" ht="21" customHeight="1">
      <c r="B351" s="25"/>
      <c r="C351" s="7"/>
      <c r="D351" s="7"/>
      <c r="E351" s="26"/>
      <c r="F351" s="26"/>
      <c r="G351" s="98"/>
      <c r="H351" s="98"/>
      <c r="I351" s="7"/>
    </row>
    <row r="352" spans="2:9" ht="21" customHeight="1">
      <c r="B352" s="25"/>
      <c r="C352" s="7"/>
      <c r="D352" s="7"/>
      <c r="E352" s="26"/>
      <c r="F352" s="26"/>
      <c r="G352" s="98"/>
      <c r="H352" s="98"/>
      <c r="I352" s="7"/>
    </row>
    <row r="353" spans="2:9" ht="21" customHeight="1">
      <c r="B353" s="25"/>
      <c r="C353" s="7"/>
      <c r="D353" s="7"/>
      <c r="E353" s="26"/>
      <c r="F353" s="26"/>
      <c r="G353" s="98"/>
      <c r="H353" s="98"/>
      <c r="I353" s="7"/>
    </row>
    <row r="354" spans="2:9" ht="21" customHeight="1">
      <c r="B354" s="25"/>
      <c r="C354" s="7"/>
      <c r="D354" s="7"/>
      <c r="E354" s="26"/>
      <c r="F354" s="26"/>
      <c r="G354" s="98"/>
      <c r="H354" s="98"/>
      <c r="I354" s="7"/>
    </row>
    <row r="355" spans="2:9" ht="21" customHeight="1">
      <c r="B355" s="25"/>
      <c r="C355" s="7"/>
      <c r="D355" s="7"/>
      <c r="E355" s="26"/>
      <c r="F355" s="26"/>
      <c r="G355" s="98"/>
      <c r="H355" s="98"/>
      <c r="I355" s="7"/>
    </row>
    <row r="356" spans="2:9" ht="21" customHeight="1">
      <c r="B356" s="25"/>
      <c r="C356" s="7"/>
      <c r="D356" s="7"/>
      <c r="E356" s="26"/>
      <c r="F356" s="26"/>
      <c r="G356" s="98"/>
      <c r="H356" s="98"/>
      <c r="I356" s="7"/>
    </row>
    <row r="357" spans="2:9" ht="21" customHeight="1">
      <c r="B357" s="25"/>
      <c r="C357" s="7"/>
      <c r="D357" s="7"/>
      <c r="E357" s="26"/>
      <c r="F357" s="26"/>
      <c r="G357" s="98"/>
      <c r="H357" s="98"/>
      <c r="I357" s="7"/>
    </row>
    <row r="358" spans="2:9" ht="21" customHeight="1">
      <c r="B358" s="25"/>
      <c r="C358" s="7"/>
      <c r="D358" s="7"/>
      <c r="E358" s="26"/>
      <c r="F358" s="26"/>
      <c r="G358" s="98"/>
      <c r="H358" s="98"/>
      <c r="I358" s="7"/>
    </row>
    <row r="359" spans="2:9" ht="21" customHeight="1">
      <c r="B359" s="25"/>
      <c r="C359" s="7"/>
      <c r="D359" s="7"/>
      <c r="E359" s="26"/>
      <c r="F359" s="26"/>
      <c r="G359" s="98"/>
      <c r="H359" s="98"/>
      <c r="I359" s="7"/>
    </row>
    <row r="360" spans="2:9" ht="21" customHeight="1">
      <c r="B360" s="25"/>
      <c r="C360" s="7"/>
      <c r="D360" s="7"/>
      <c r="E360" s="26"/>
      <c r="F360" s="26"/>
      <c r="G360" s="98"/>
      <c r="H360" s="98"/>
      <c r="I360" s="7"/>
    </row>
    <row r="361" spans="2:9" ht="21" customHeight="1">
      <c r="B361" s="25"/>
      <c r="C361" s="7"/>
      <c r="D361" s="7"/>
      <c r="E361" s="26"/>
      <c r="F361" s="26"/>
      <c r="G361" s="98"/>
      <c r="H361" s="98"/>
      <c r="I361" s="7"/>
    </row>
    <row r="362" spans="2:9" ht="21" customHeight="1">
      <c r="B362" s="25"/>
      <c r="C362" s="7"/>
      <c r="D362" s="7"/>
      <c r="E362" s="26"/>
      <c r="F362" s="26"/>
      <c r="G362" s="98"/>
      <c r="H362" s="98"/>
      <c r="I362" s="7"/>
    </row>
    <row r="363" spans="2:9" ht="21" customHeight="1">
      <c r="B363" s="25"/>
      <c r="C363" s="7"/>
      <c r="D363" s="7"/>
      <c r="E363" s="26"/>
      <c r="F363" s="26"/>
      <c r="G363" s="98"/>
      <c r="H363" s="98"/>
      <c r="I363" s="7"/>
    </row>
    <row r="364" spans="2:9" ht="21" customHeight="1">
      <c r="B364" s="25"/>
      <c r="C364" s="7"/>
      <c r="D364" s="7"/>
      <c r="E364" s="26"/>
      <c r="F364" s="26"/>
      <c r="G364" s="98"/>
      <c r="H364" s="98"/>
      <c r="I364" s="7"/>
    </row>
    <row r="365" spans="2:9" ht="21" customHeight="1">
      <c r="B365" s="25"/>
      <c r="C365" s="7"/>
      <c r="D365" s="7"/>
      <c r="E365" s="26"/>
      <c r="F365" s="26"/>
      <c r="G365" s="98"/>
      <c r="H365" s="98"/>
      <c r="I365" s="7"/>
    </row>
    <row r="366" spans="2:9" ht="21" customHeight="1">
      <c r="B366" s="25"/>
      <c r="C366" s="7"/>
      <c r="D366" s="7"/>
      <c r="E366" s="26"/>
      <c r="F366" s="26"/>
      <c r="G366" s="98"/>
      <c r="H366" s="98"/>
      <c r="I366" s="7"/>
    </row>
    <row r="367" spans="2:9" ht="21" customHeight="1">
      <c r="B367" s="25"/>
      <c r="C367" s="7"/>
      <c r="D367" s="7"/>
      <c r="E367" s="26"/>
      <c r="F367" s="26"/>
      <c r="G367" s="98"/>
      <c r="H367" s="98"/>
      <c r="I367" s="7"/>
    </row>
    <row r="368" spans="2:9" ht="21" customHeight="1">
      <c r="B368" s="25"/>
      <c r="C368" s="7"/>
      <c r="D368" s="7"/>
      <c r="E368" s="26"/>
      <c r="F368" s="26"/>
      <c r="G368" s="98"/>
      <c r="H368" s="98"/>
      <c r="I368" s="7"/>
    </row>
    <row r="369" spans="2:9" ht="21" customHeight="1">
      <c r="B369" s="25"/>
      <c r="C369" s="7"/>
      <c r="D369" s="7"/>
      <c r="E369" s="26"/>
      <c r="F369" s="26"/>
      <c r="G369" s="98"/>
      <c r="H369" s="98"/>
      <c r="I369" s="7"/>
    </row>
    <row r="370" spans="2:9" ht="21" customHeight="1">
      <c r="B370" s="25"/>
      <c r="C370" s="7"/>
      <c r="D370" s="7"/>
      <c r="E370" s="26"/>
      <c r="F370" s="26"/>
      <c r="G370" s="98"/>
      <c r="H370" s="98"/>
      <c r="I370" s="7"/>
    </row>
    <row r="371" spans="2:9" ht="21" customHeight="1">
      <c r="B371" s="25"/>
      <c r="C371" s="7"/>
      <c r="D371" s="7"/>
      <c r="E371" s="26"/>
      <c r="F371" s="26"/>
      <c r="G371" s="98"/>
      <c r="H371" s="98"/>
      <c r="I371" s="7"/>
    </row>
    <row r="372" spans="2:9" ht="21" customHeight="1">
      <c r="B372" s="25"/>
      <c r="C372" s="7"/>
      <c r="D372" s="7"/>
      <c r="E372" s="26"/>
      <c r="F372" s="26"/>
      <c r="G372" s="98"/>
      <c r="H372" s="98"/>
      <c r="I372" s="7"/>
    </row>
    <row r="373" spans="2:9" ht="21" customHeight="1">
      <c r="B373" s="25"/>
      <c r="C373" s="7"/>
      <c r="D373" s="7"/>
      <c r="E373" s="26"/>
      <c r="F373" s="26"/>
      <c r="G373" s="98"/>
      <c r="H373" s="98"/>
      <c r="I373" s="7"/>
    </row>
    <row r="374" spans="2:9" ht="21" customHeight="1">
      <c r="B374" s="25"/>
      <c r="C374" s="7"/>
      <c r="D374" s="7"/>
      <c r="E374" s="26"/>
      <c r="F374" s="26"/>
      <c r="G374" s="98"/>
      <c r="H374" s="98"/>
      <c r="I374" s="7"/>
    </row>
    <row r="375" spans="2:9" ht="21" customHeight="1">
      <c r="B375" s="25"/>
      <c r="C375" s="7"/>
      <c r="D375" s="7"/>
      <c r="E375" s="26"/>
      <c r="F375" s="26"/>
      <c r="G375" s="98"/>
      <c r="H375" s="98"/>
      <c r="I375" s="7"/>
    </row>
    <row r="376" spans="2:9" ht="21" customHeight="1">
      <c r="B376" s="25"/>
      <c r="C376" s="7"/>
      <c r="D376" s="7"/>
      <c r="E376" s="26"/>
      <c r="F376" s="26"/>
      <c r="G376" s="98"/>
      <c r="H376" s="98"/>
      <c r="I376" s="7"/>
    </row>
    <row r="377" spans="2:9" ht="21" customHeight="1">
      <c r="B377" s="25"/>
      <c r="C377" s="7"/>
      <c r="D377" s="7"/>
      <c r="E377" s="26"/>
      <c r="F377" s="26"/>
      <c r="G377" s="98"/>
      <c r="H377" s="98"/>
      <c r="I377" s="7"/>
    </row>
    <row r="378" spans="2:9" ht="21" customHeight="1">
      <c r="B378" s="25"/>
      <c r="C378" s="7"/>
      <c r="D378" s="7"/>
      <c r="E378" s="26"/>
      <c r="F378" s="26"/>
      <c r="G378" s="98"/>
      <c r="H378" s="98"/>
      <c r="I378" s="7"/>
    </row>
    <row r="379" spans="2:9" ht="21" customHeight="1">
      <c r="B379" s="25"/>
      <c r="C379" s="7"/>
      <c r="D379" s="7"/>
      <c r="E379" s="26"/>
      <c r="F379" s="26"/>
      <c r="G379" s="98"/>
      <c r="H379" s="98"/>
      <c r="I379" s="7"/>
    </row>
    <row r="380" spans="2:9" ht="21" customHeight="1">
      <c r="B380" s="25"/>
      <c r="C380" s="7"/>
      <c r="D380" s="7"/>
      <c r="E380" s="26"/>
      <c r="F380" s="26"/>
      <c r="G380" s="98"/>
      <c r="H380" s="98"/>
      <c r="I380" s="7"/>
    </row>
    <row r="381" spans="2:9" ht="21" customHeight="1">
      <c r="B381" s="25"/>
      <c r="C381" s="7"/>
      <c r="D381" s="7"/>
      <c r="E381" s="26"/>
      <c r="F381" s="26"/>
      <c r="G381" s="98"/>
      <c r="H381" s="98"/>
      <c r="I381" s="7"/>
    </row>
    <row r="382" spans="2:9" ht="21" customHeight="1">
      <c r="B382" s="25"/>
      <c r="C382" s="7"/>
      <c r="D382" s="7"/>
      <c r="E382" s="26"/>
      <c r="F382" s="26"/>
      <c r="G382" s="98"/>
      <c r="H382" s="98"/>
      <c r="I382" s="7"/>
    </row>
    <row r="383" spans="2:9" ht="21" customHeight="1">
      <c r="B383" s="25"/>
      <c r="C383" s="7"/>
      <c r="D383" s="7"/>
      <c r="E383" s="26"/>
      <c r="F383" s="26"/>
      <c r="G383" s="98"/>
      <c r="H383" s="98"/>
      <c r="I383" s="7"/>
    </row>
    <row r="384" spans="2:9" ht="21" customHeight="1">
      <c r="B384" s="25"/>
      <c r="C384" s="7"/>
      <c r="D384" s="7"/>
      <c r="E384" s="26"/>
      <c r="F384" s="26"/>
      <c r="G384" s="98"/>
      <c r="H384" s="98"/>
      <c r="I384" s="7"/>
    </row>
    <row r="385" spans="2:9" ht="21" customHeight="1">
      <c r="B385" s="25"/>
      <c r="C385" s="7"/>
      <c r="D385" s="7"/>
      <c r="E385" s="26"/>
      <c r="F385" s="26"/>
      <c r="G385" s="98"/>
      <c r="H385" s="98"/>
      <c r="I385" s="7"/>
    </row>
    <row r="386" spans="2:9" ht="21" customHeight="1">
      <c r="B386" s="25"/>
      <c r="C386" s="7"/>
      <c r="D386" s="7"/>
      <c r="E386" s="26"/>
      <c r="F386" s="26"/>
      <c r="G386" s="98"/>
      <c r="H386" s="98"/>
      <c r="I386" s="7"/>
    </row>
    <row r="387" spans="2:9" ht="21" customHeight="1">
      <c r="B387" s="25"/>
      <c r="C387" s="7"/>
      <c r="D387" s="7"/>
      <c r="E387" s="26"/>
      <c r="F387" s="26"/>
      <c r="G387" s="98"/>
      <c r="H387" s="98"/>
      <c r="I387" s="7"/>
    </row>
    <row r="388" spans="2:9" ht="21" customHeight="1">
      <c r="B388" s="25"/>
      <c r="C388" s="7"/>
      <c r="D388" s="7"/>
      <c r="E388" s="26"/>
      <c r="F388" s="26"/>
      <c r="G388" s="98"/>
      <c r="H388" s="98"/>
      <c r="I388" s="7"/>
    </row>
    <row r="389" spans="2:9" ht="21" customHeight="1">
      <c r="B389" s="25"/>
      <c r="C389" s="7"/>
      <c r="D389" s="7"/>
      <c r="E389" s="26"/>
      <c r="F389" s="26"/>
      <c r="G389" s="98"/>
      <c r="H389" s="98"/>
      <c r="I389" s="7"/>
    </row>
    <row r="390" spans="2:9" ht="21" customHeight="1">
      <c r="B390" s="25"/>
      <c r="C390" s="7"/>
      <c r="D390" s="7"/>
      <c r="E390" s="26"/>
      <c r="F390" s="26"/>
      <c r="G390" s="98"/>
      <c r="H390" s="98"/>
      <c r="I390" s="7"/>
    </row>
    <row r="391" spans="2:9" ht="21" customHeight="1">
      <c r="B391" s="25"/>
      <c r="C391" s="7"/>
      <c r="D391" s="7"/>
      <c r="E391" s="26"/>
      <c r="F391" s="26"/>
      <c r="G391" s="98"/>
      <c r="H391" s="98"/>
      <c r="I391" s="7"/>
    </row>
    <row r="392" spans="2:9" ht="21" customHeight="1">
      <c r="B392" s="25"/>
      <c r="C392" s="7"/>
      <c r="D392" s="7"/>
      <c r="E392" s="26"/>
      <c r="F392" s="26"/>
      <c r="G392" s="98"/>
      <c r="H392" s="98"/>
      <c r="I392" s="7"/>
    </row>
    <row r="393" spans="2:9" ht="21" customHeight="1">
      <c r="B393" s="25"/>
      <c r="C393" s="7"/>
      <c r="D393" s="7"/>
      <c r="E393" s="26"/>
      <c r="F393" s="26"/>
      <c r="G393" s="98"/>
      <c r="H393" s="98"/>
      <c r="I393" s="7"/>
    </row>
    <row r="394" spans="2:9" ht="21" customHeight="1">
      <c r="B394" s="25"/>
      <c r="C394" s="7"/>
      <c r="D394" s="7"/>
      <c r="E394" s="26"/>
      <c r="F394" s="26"/>
      <c r="G394" s="98"/>
      <c r="H394" s="98"/>
      <c r="I394" s="7"/>
    </row>
    <row r="395" spans="2:9" ht="21" customHeight="1">
      <c r="B395" s="25"/>
      <c r="C395" s="7"/>
      <c r="D395" s="7"/>
      <c r="E395" s="26"/>
      <c r="F395" s="26"/>
      <c r="G395" s="98"/>
      <c r="H395" s="98"/>
      <c r="I395" s="7"/>
    </row>
    <row r="396" spans="2:9" ht="21" customHeight="1">
      <c r="B396" s="25"/>
      <c r="C396" s="7"/>
      <c r="D396" s="7"/>
      <c r="E396" s="26"/>
      <c r="F396" s="26"/>
      <c r="G396" s="98"/>
      <c r="H396" s="98"/>
      <c r="I396" s="7"/>
    </row>
    <row r="397" spans="2:9" ht="21" customHeight="1">
      <c r="B397" s="25"/>
      <c r="C397" s="7"/>
      <c r="D397" s="7"/>
      <c r="E397" s="26"/>
      <c r="F397" s="26"/>
      <c r="G397" s="98"/>
      <c r="H397" s="98"/>
      <c r="I397" s="7"/>
    </row>
    <row r="398" spans="2:9" ht="21" customHeight="1">
      <c r="B398" s="25"/>
      <c r="C398" s="7"/>
      <c r="D398" s="7"/>
      <c r="E398" s="26"/>
      <c r="F398" s="26"/>
      <c r="G398" s="98"/>
      <c r="H398" s="98"/>
      <c r="I398" s="7"/>
    </row>
    <row r="399" spans="2:9" ht="21" customHeight="1">
      <c r="B399" s="25"/>
      <c r="C399" s="7"/>
      <c r="D399" s="7"/>
      <c r="E399" s="26"/>
      <c r="F399" s="26"/>
      <c r="G399" s="98"/>
      <c r="H399" s="98"/>
      <c r="I399" s="7"/>
    </row>
    <row r="400" spans="2:9" ht="21" customHeight="1">
      <c r="B400" s="25"/>
      <c r="C400" s="7"/>
      <c r="D400" s="7"/>
      <c r="E400" s="26"/>
      <c r="F400" s="26"/>
      <c r="G400" s="98"/>
      <c r="H400" s="98"/>
      <c r="I400" s="7"/>
    </row>
    <row r="401" spans="2:9" ht="21" customHeight="1">
      <c r="B401" s="25"/>
      <c r="C401" s="7"/>
      <c r="D401" s="7"/>
      <c r="E401" s="26"/>
      <c r="F401" s="26"/>
      <c r="G401" s="98"/>
      <c r="H401" s="98"/>
      <c r="I401" s="7"/>
    </row>
    <row r="402" spans="2:9" ht="21" customHeight="1">
      <c r="B402" s="25"/>
      <c r="C402" s="7"/>
      <c r="D402" s="7"/>
      <c r="E402" s="26"/>
      <c r="F402" s="26"/>
      <c r="G402" s="98"/>
      <c r="H402" s="98"/>
      <c r="I402" s="7"/>
    </row>
    <row r="403" spans="2:9" ht="21" customHeight="1">
      <c r="B403" s="25"/>
      <c r="C403" s="7"/>
      <c r="D403" s="7"/>
      <c r="E403" s="26"/>
      <c r="F403" s="26"/>
      <c r="G403" s="98"/>
      <c r="H403" s="98"/>
      <c r="I403" s="7"/>
    </row>
    <row r="404" spans="2:9" ht="21" customHeight="1">
      <c r="B404" s="25"/>
      <c r="C404" s="7"/>
      <c r="D404" s="7"/>
      <c r="E404" s="26"/>
      <c r="F404" s="26"/>
      <c r="G404" s="98"/>
      <c r="H404" s="98"/>
      <c r="I404" s="7"/>
    </row>
    <row r="405" spans="2:9" ht="21" customHeight="1">
      <c r="B405" s="25"/>
      <c r="C405" s="7"/>
      <c r="D405" s="7"/>
      <c r="E405" s="26"/>
      <c r="F405" s="26"/>
      <c r="G405" s="98"/>
      <c r="H405" s="98"/>
      <c r="I405" s="7"/>
    </row>
    <row r="406" spans="2:9" ht="21" customHeight="1">
      <c r="B406" s="25"/>
      <c r="C406" s="7"/>
      <c r="D406" s="7"/>
      <c r="E406" s="26"/>
      <c r="F406" s="26"/>
      <c r="G406" s="98"/>
      <c r="H406" s="98"/>
      <c r="I406" s="7"/>
    </row>
    <row r="407" spans="2:9" ht="21" customHeight="1">
      <c r="B407" s="25"/>
      <c r="C407" s="7"/>
      <c r="D407" s="7"/>
      <c r="E407" s="26"/>
      <c r="F407" s="26"/>
      <c r="G407" s="98"/>
      <c r="H407" s="98"/>
      <c r="I407" s="7"/>
    </row>
    <row r="408" spans="2:9" ht="21" customHeight="1">
      <c r="B408" s="25"/>
      <c r="C408" s="7"/>
      <c r="D408" s="7"/>
      <c r="E408" s="26"/>
      <c r="F408" s="26"/>
      <c r="G408" s="98"/>
      <c r="H408" s="98"/>
      <c r="I408" s="7"/>
    </row>
    <row r="409" spans="2:9" ht="21" customHeight="1">
      <c r="B409" s="25"/>
      <c r="C409" s="7"/>
      <c r="D409" s="7"/>
      <c r="E409" s="26"/>
      <c r="F409" s="26"/>
      <c r="G409" s="98"/>
      <c r="H409" s="98"/>
      <c r="I409" s="7"/>
    </row>
    <row r="410" spans="2:9" ht="21" customHeight="1">
      <c r="B410" s="25"/>
      <c r="C410" s="7"/>
      <c r="D410" s="7"/>
      <c r="E410" s="26"/>
      <c r="F410" s="26"/>
      <c r="G410" s="98"/>
      <c r="H410" s="98"/>
      <c r="I410" s="7"/>
    </row>
    <row r="411" spans="2:9" ht="21" customHeight="1">
      <c r="B411" s="25"/>
      <c r="C411" s="7"/>
      <c r="D411" s="7"/>
      <c r="E411" s="26"/>
      <c r="F411" s="26"/>
      <c r="G411" s="98"/>
      <c r="H411" s="98"/>
      <c r="I411" s="7"/>
    </row>
    <row r="412" spans="2:9" ht="21" customHeight="1">
      <c r="B412" s="25"/>
      <c r="C412" s="7"/>
      <c r="D412" s="7"/>
      <c r="E412" s="26"/>
      <c r="F412" s="26"/>
      <c r="G412" s="98"/>
      <c r="H412" s="98"/>
      <c r="I412" s="7"/>
    </row>
    <row r="413" spans="2:9" ht="21" customHeight="1">
      <c r="B413" s="25"/>
      <c r="C413" s="7"/>
      <c r="D413" s="7"/>
      <c r="E413" s="26"/>
      <c r="F413" s="26"/>
      <c r="G413" s="98"/>
      <c r="H413" s="98"/>
      <c r="I413" s="7"/>
    </row>
    <row r="414" spans="2:9" ht="21" customHeight="1">
      <c r="B414" s="25"/>
      <c r="C414" s="7"/>
      <c r="D414" s="7"/>
      <c r="E414" s="26"/>
      <c r="F414" s="26"/>
      <c r="G414" s="98"/>
      <c r="H414" s="98"/>
      <c r="I414" s="7"/>
    </row>
    <row r="415" spans="2:9" ht="21" customHeight="1">
      <c r="B415" s="25"/>
      <c r="C415" s="7"/>
      <c r="D415" s="7"/>
      <c r="E415" s="26"/>
      <c r="F415" s="26"/>
      <c r="G415" s="98"/>
      <c r="H415" s="98"/>
      <c r="I415" s="7"/>
    </row>
    <row r="416" spans="2:9" ht="21" customHeight="1">
      <c r="B416" s="25"/>
      <c r="C416" s="7"/>
      <c r="D416" s="7"/>
      <c r="E416" s="26"/>
      <c r="F416" s="26"/>
      <c r="G416" s="98"/>
      <c r="H416" s="98"/>
      <c r="I416" s="7"/>
    </row>
    <row r="417" spans="2:9" ht="21" customHeight="1">
      <c r="B417" s="25"/>
      <c r="C417" s="7"/>
      <c r="D417" s="7"/>
      <c r="E417" s="26"/>
      <c r="F417" s="26"/>
      <c r="G417" s="98"/>
      <c r="H417" s="98"/>
      <c r="I417" s="7"/>
    </row>
    <row r="418" spans="2:9" ht="21" customHeight="1">
      <c r="B418" s="25"/>
      <c r="C418" s="7"/>
      <c r="D418" s="7"/>
      <c r="E418" s="26"/>
      <c r="F418" s="26"/>
      <c r="G418" s="98"/>
      <c r="H418" s="98"/>
      <c r="I418" s="7"/>
    </row>
    <row r="419" spans="2:9" ht="21" customHeight="1">
      <c r="B419" s="25"/>
      <c r="C419" s="7"/>
      <c r="D419" s="7"/>
      <c r="E419" s="26"/>
      <c r="F419" s="26"/>
      <c r="G419" s="98"/>
      <c r="H419" s="98"/>
      <c r="I419" s="7"/>
    </row>
    <row r="420" spans="2:9" ht="21" customHeight="1">
      <c r="B420" s="25"/>
      <c r="C420" s="7"/>
      <c r="D420" s="7"/>
      <c r="E420" s="26"/>
      <c r="F420" s="26"/>
      <c r="G420" s="98"/>
      <c r="H420" s="98"/>
      <c r="I420" s="7"/>
    </row>
    <row r="421" spans="2:9" ht="21" customHeight="1">
      <c r="B421" s="25"/>
      <c r="C421" s="7"/>
      <c r="D421" s="7"/>
      <c r="E421" s="26"/>
      <c r="F421" s="26"/>
      <c r="G421" s="98"/>
      <c r="H421" s="98"/>
      <c r="I421" s="7"/>
    </row>
    <row r="422" spans="2:9" ht="21" customHeight="1">
      <c r="B422" s="25"/>
      <c r="C422" s="7"/>
      <c r="D422" s="7"/>
      <c r="E422" s="26"/>
      <c r="F422" s="26"/>
      <c r="G422" s="98"/>
      <c r="H422" s="98"/>
      <c r="I422" s="7"/>
    </row>
    <row r="423" spans="2:9" ht="21" customHeight="1">
      <c r="B423" s="25"/>
      <c r="C423" s="7"/>
      <c r="D423" s="7"/>
      <c r="E423" s="26"/>
      <c r="F423" s="26"/>
      <c r="G423" s="98"/>
      <c r="H423" s="98"/>
      <c r="I423" s="7"/>
    </row>
    <row r="424" spans="2:9" ht="21" customHeight="1">
      <c r="B424" s="25"/>
      <c r="C424" s="7"/>
      <c r="D424" s="7"/>
      <c r="E424" s="26"/>
      <c r="F424" s="26"/>
      <c r="G424" s="98"/>
      <c r="H424" s="98"/>
      <c r="I424" s="7"/>
    </row>
    <row r="425" spans="2:9" ht="21" customHeight="1">
      <c r="B425" s="25"/>
      <c r="C425" s="7"/>
      <c r="D425" s="7"/>
      <c r="E425" s="26"/>
      <c r="F425" s="26"/>
      <c r="G425" s="98"/>
      <c r="H425" s="98"/>
      <c r="I425" s="7"/>
    </row>
    <row r="426" spans="2:9" ht="21" customHeight="1">
      <c r="B426" s="25"/>
      <c r="C426" s="7"/>
      <c r="D426" s="7"/>
      <c r="E426" s="26"/>
      <c r="F426" s="26"/>
      <c r="G426" s="98"/>
      <c r="H426" s="98"/>
      <c r="I426" s="7"/>
    </row>
    <row r="427" spans="2:9" ht="21" customHeight="1">
      <c r="B427" s="25"/>
      <c r="C427" s="7"/>
      <c r="D427" s="7"/>
      <c r="E427" s="26"/>
      <c r="F427" s="26"/>
      <c r="G427" s="98"/>
      <c r="H427" s="98"/>
      <c r="I427" s="7"/>
    </row>
    <row r="428" spans="2:9" ht="21" customHeight="1">
      <c r="B428" s="25"/>
      <c r="C428" s="7"/>
      <c r="D428" s="7"/>
      <c r="E428" s="26"/>
      <c r="F428" s="26"/>
      <c r="G428" s="98"/>
      <c r="H428" s="98"/>
      <c r="I428" s="7"/>
    </row>
    <row r="429" spans="2:9" ht="21" customHeight="1">
      <c r="B429" s="25"/>
      <c r="C429" s="7"/>
      <c r="D429" s="7"/>
      <c r="E429" s="26"/>
      <c r="F429" s="26"/>
      <c r="G429" s="98"/>
      <c r="H429" s="98"/>
      <c r="I429" s="7"/>
    </row>
    <row r="430" spans="2:9" ht="21" customHeight="1">
      <c r="B430" s="25"/>
      <c r="C430" s="7"/>
      <c r="D430" s="7"/>
      <c r="E430" s="26"/>
      <c r="F430" s="26"/>
      <c r="G430" s="98"/>
      <c r="H430" s="98"/>
      <c r="I430" s="7"/>
    </row>
    <row r="431" spans="2:9" ht="21" customHeight="1">
      <c r="B431" s="25"/>
      <c r="C431" s="7"/>
      <c r="D431" s="7"/>
      <c r="E431" s="26"/>
      <c r="F431" s="26"/>
      <c r="G431" s="98"/>
      <c r="H431" s="98"/>
      <c r="I431" s="7"/>
    </row>
    <row r="432" spans="2:9" ht="21" customHeight="1">
      <c r="B432" s="25"/>
      <c r="C432" s="7"/>
      <c r="D432" s="7"/>
      <c r="E432" s="26"/>
      <c r="F432" s="26"/>
      <c r="G432" s="98"/>
      <c r="H432" s="98"/>
      <c r="I432" s="7"/>
    </row>
    <row r="433" spans="2:9" ht="21" customHeight="1">
      <c r="B433" s="25"/>
      <c r="C433" s="7"/>
      <c r="D433" s="7"/>
      <c r="E433" s="26"/>
      <c r="F433" s="26"/>
      <c r="G433" s="98"/>
      <c r="H433" s="98"/>
      <c r="I433" s="7"/>
    </row>
    <row r="434" spans="2:9" ht="21" customHeight="1">
      <c r="B434" s="25"/>
      <c r="C434" s="7"/>
      <c r="D434" s="7"/>
      <c r="E434" s="26"/>
      <c r="F434" s="26"/>
      <c r="G434" s="98"/>
      <c r="H434" s="98"/>
      <c r="I434" s="7"/>
    </row>
    <row r="435" spans="2:9" ht="21" customHeight="1">
      <c r="B435" s="25"/>
      <c r="C435" s="7"/>
      <c r="D435" s="7"/>
      <c r="E435" s="26"/>
      <c r="F435" s="26"/>
      <c r="G435" s="98"/>
      <c r="H435" s="98"/>
      <c r="I435" s="7"/>
    </row>
    <row r="436" spans="2:9" ht="21" customHeight="1">
      <c r="B436" s="25"/>
      <c r="C436" s="7"/>
      <c r="D436" s="7"/>
      <c r="E436" s="26"/>
      <c r="F436" s="26"/>
      <c r="G436" s="98"/>
      <c r="H436" s="98"/>
      <c r="I436" s="7"/>
    </row>
    <row r="437" spans="2:9" ht="21" customHeight="1">
      <c r="B437" s="25"/>
      <c r="C437" s="7"/>
      <c r="D437" s="7"/>
      <c r="E437" s="26"/>
      <c r="F437" s="26"/>
      <c r="G437" s="98"/>
      <c r="H437" s="98"/>
      <c r="I437" s="7"/>
    </row>
    <row r="438" spans="2:9" ht="21" customHeight="1">
      <c r="B438" s="25"/>
      <c r="C438" s="7"/>
      <c r="D438" s="7"/>
      <c r="E438" s="26"/>
      <c r="F438" s="26"/>
      <c r="G438" s="98"/>
      <c r="H438" s="98"/>
      <c r="I438" s="7"/>
    </row>
    <row r="439" spans="2:9" ht="21" customHeight="1">
      <c r="B439" s="25"/>
      <c r="C439" s="7"/>
      <c r="D439" s="7"/>
      <c r="E439" s="26"/>
      <c r="F439" s="26"/>
      <c r="G439" s="98"/>
      <c r="H439" s="98"/>
      <c r="I439" s="7"/>
    </row>
    <row r="440" spans="2:9" ht="21" customHeight="1">
      <c r="B440" s="25"/>
      <c r="C440" s="7"/>
      <c r="D440" s="7"/>
      <c r="E440" s="26"/>
      <c r="F440" s="26"/>
      <c r="G440" s="98"/>
      <c r="H440" s="98"/>
      <c r="I440" s="7"/>
    </row>
    <row r="441" spans="2:9" ht="21" customHeight="1">
      <c r="B441" s="25"/>
      <c r="C441" s="7"/>
      <c r="D441" s="7"/>
      <c r="E441" s="26"/>
      <c r="F441" s="26"/>
      <c r="G441" s="98"/>
      <c r="H441" s="98"/>
      <c r="I441" s="7"/>
    </row>
    <row r="442" spans="2:9" ht="21" customHeight="1">
      <c r="B442" s="25"/>
      <c r="C442" s="7"/>
      <c r="D442" s="7"/>
      <c r="E442" s="26"/>
      <c r="F442" s="26"/>
      <c r="G442" s="98"/>
      <c r="H442" s="98"/>
      <c r="I442" s="7"/>
    </row>
    <row r="443" spans="2:9" ht="21" customHeight="1">
      <c r="B443" s="25"/>
      <c r="C443" s="7"/>
      <c r="D443" s="7"/>
      <c r="E443" s="26"/>
      <c r="F443" s="26"/>
      <c r="G443" s="98"/>
      <c r="H443" s="98"/>
      <c r="I443" s="7"/>
    </row>
    <row r="444" spans="2:9" ht="21" customHeight="1">
      <c r="B444" s="25"/>
      <c r="C444" s="7"/>
      <c r="D444" s="7"/>
      <c r="E444" s="26"/>
      <c r="F444" s="26"/>
      <c r="G444" s="98"/>
      <c r="H444" s="98"/>
      <c r="I444" s="7"/>
    </row>
    <row r="445" spans="2:9" ht="21" customHeight="1">
      <c r="B445" s="25"/>
      <c r="C445" s="7"/>
      <c r="D445" s="7"/>
      <c r="E445" s="26"/>
      <c r="F445" s="26"/>
      <c r="G445" s="98"/>
      <c r="H445" s="98"/>
      <c r="I445" s="7"/>
    </row>
    <row r="446" spans="2:9" ht="21" customHeight="1">
      <c r="B446" s="25"/>
      <c r="C446" s="7"/>
      <c r="D446" s="7"/>
      <c r="E446" s="26"/>
      <c r="F446" s="26"/>
      <c r="G446" s="98"/>
      <c r="H446" s="98"/>
      <c r="I446" s="7"/>
    </row>
    <row r="447" spans="2:9" ht="21" customHeight="1">
      <c r="B447" s="25"/>
      <c r="C447" s="7"/>
      <c r="D447" s="7"/>
      <c r="E447" s="26"/>
      <c r="F447" s="26"/>
      <c r="G447" s="98"/>
      <c r="H447" s="98"/>
      <c r="I447" s="7"/>
    </row>
    <row r="448" spans="2:9" ht="21" customHeight="1">
      <c r="B448" s="25"/>
      <c r="C448" s="7"/>
      <c r="D448" s="7"/>
      <c r="E448" s="26"/>
      <c r="F448" s="26"/>
      <c r="G448" s="98"/>
      <c r="H448" s="98"/>
      <c r="I448" s="7"/>
    </row>
    <row r="449" spans="2:9" ht="21" customHeight="1">
      <c r="B449" s="25"/>
      <c r="C449" s="7"/>
      <c r="D449" s="7"/>
      <c r="E449" s="26"/>
      <c r="F449" s="26"/>
      <c r="G449" s="98"/>
      <c r="H449" s="98"/>
      <c r="I449" s="7"/>
    </row>
    <row r="450" spans="2:9" ht="21" customHeight="1">
      <c r="B450" s="25"/>
      <c r="C450" s="7"/>
      <c r="D450" s="7"/>
      <c r="E450" s="26"/>
      <c r="F450" s="26"/>
      <c r="G450" s="98"/>
      <c r="H450" s="98"/>
      <c r="I450" s="7"/>
    </row>
    <row r="451" spans="2:9" ht="21" customHeight="1">
      <c r="B451" s="25"/>
      <c r="C451" s="7"/>
      <c r="D451" s="7"/>
      <c r="E451" s="26"/>
      <c r="F451" s="26"/>
      <c r="G451" s="98"/>
      <c r="H451" s="98"/>
      <c r="I451" s="7"/>
    </row>
    <row r="452" spans="2:9" ht="21" customHeight="1">
      <c r="B452" s="25"/>
      <c r="C452" s="7"/>
      <c r="D452" s="7"/>
      <c r="E452" s="26"/>
      <c r="F452" s="26"/>
      <c r="G452" s="98"/>
      <c r="H452" s="98"/>
      <c r="I452" s="7"/>
    </row>
    <row r="453" spans="2:9" ht="21" customHeight="1">
      <c r="B453" s="25"/>
      <c r="C453" s="7"/>
      <c r="D453" s="7"/>
      <c r="E453" s="26"/>
      <c r="F453" s="26"/>
      <c r="G453" s="98"/>
      <c r="H453" s="98"/>
      <c r="I453" s="7"/>
    </row>
    <row r="454" spans="2:9" ht="21" customHeight="1">
      <c r="B454" s="25"/>
      <c r="C454" s="7"/>
      <c r="D454" s="7"/>
      <c r="E454" s="26"/>
      <c r="F454" s="26"/>
      <c r="G454" s="98"/>
      <c r="H454" s="98"/>
      <c r="I454" s="7"/>
    </row>
    <row r="455" spans="2:9" ht="21" customHeight="1">
      <c r="B455" s="25"/>
      <c r="C455" s="7"/>
      <c r="D455" s="7"/>
      <c r="E455" s="26"/>
      <c r="F455" s="26"/>
      <c r="G455" s="98"/>
      <c r="H455" s="98"/>
      <c r="I455" s="7"/>
    </row>
    <row r="456" spans="2:9" ht="21" customHeight="1">
      <c r="B456" s="25"/>
      <c r="C456" s="7"/>
      <c r="D456" s="7"/>
      <c r="E456" s="26"/>
      <c r="F456" s="26"/>
      <c r="G456" s="98"/>
      <c r="H456" s="98"/>
      <c r="I456" s="7"/>
    </row>
    <row r="457" spans="2:9" ht="21" customHeight="1">
      <c r="B457" s="25"/>
      <c r="C457" s="7"/>
      <c r="D457" s="7"/>
      <c r="E457" s="26"/>
      <c r="F457" s="26"/>
      <c r="G457" s="98"/>
      <c r="H457" s="98"/>
      <c r="I457" s="7"/>
    </row>
    <row r="458" spans="2:9" ht="21" customHeight="1">
      <c r="B458" s="25"/>
      <c r="C458" s="7"/>
      <c r="D458" s="7"/>
      <c r="E458" s="26"/>
      <c r="F458" s="26"/>
      <c r="G458" s="98"/>
      <c r="H458" s="98"/>
      <c r="I458" s="7"/>
    </row>
    <row r="459" spans="2:9" ht="21" customHeight="1">
      <c r="B459" s="25"/>
      <c r="C459" s="7"/>
      <c r="D459" s="7"/>
      <c r="E459" s="26"/>
      <c r="F459" s="26"/>
      <c r="G459" s="98"/>
      <c r="H459" s="98"/>
      <c r="I459" s="7"/>
    </row>
    <row r="460" spans="2:9" ht="21" customHeight="1">
      <c r="B460" s="25"/>
      <c r="C460" s="7"/>
      <c r="D460" s="7"/>
      <c r="E460" s="26"/>
      <c r="F460" s="26"/>
      <c r="G460" s="98"/>
      <c r="H460" s="98"/>
      <c r="I460" s="7"/>
    </row>
    <row r="461" spans="2:9" ht="21" customHeight="1">
      <c r="B461" s="25"/>
      <c r="C461" s="7"/>
      <c r="D461" s="7"/>
      <c r="E461" s="26"/>
      <c r="F461" s="26"/>
      <c r="G461" s="98"/>
      <c r="H461" s="98"/>
      <c r="I461" s="7"/>
    </row>
    <row r="462" spans="2:9" ht="21" customHeight="1">
      <c r="B462" s="25"/>
      <c r="C462" s="7"/>
      <c r="D462" s="7"/>
      <c r="E462" s="26"/>
      <c r="F462" s="26"/>
      <c r="G462" s="98"/>
      <c r="H462" s="98"/>
      <c r="I462" s="7"/>
    </row>
    <row r="463" spans="2:9" ht="21" customHeight="1">
      <c r="B463" s="25"/>
      <c r="C463" s="7"/>
      <c r="D463" s="7"/>
      <c r="E463" s="26"/>
      <c r="F463" s="26"/>
      <c r="G463" s="98"/>
      <c r="H463" s="98"/>
      <c r="I463" s="7"/>
    </row>
    <row r="464" spans="2:9" ht="21" customHeight="1">
      <c r="B464" s="25"/>
      <c r="C464" s="7"/>
      <c r="D464" s="7"/>
      <c r="E464" s="26"/>
      <c r="F464" s="26"/>
      <c r="G464" s="98"/>
      <c r="H464" s="98"/>
      <c r="I464" s="7"/>
    </row>
    <row r="465" spans="2:9" ht="21" customHeight="1">
      <c r="B465" s="25"/>
      <c r="C465" s="7"/>
      <c r="D465" s="7"/>
      <c r="E465" s="26"/>
      <c r="F465" s="26"/>
      <c r="G465" s="98"/>
      <c r="H465" s="98"/>
      <c r="I465" s="7"/>
    </row>
    <row r="466" spans="2:9" ht="21" customHeight="1">
      <c r="B466" s="25"/>
      <c r="C466" s="7"/>
      <c r="D466" s="7"/>
      <c r="E466" s="26"/>
      <c r="F466" s="26"/>
      <c r="G466" s="98"/>
      <c r="H466" s="98"/>
      <c r="I466" s="7"/>
    </row>
    <row r="467" spans="2:9" ht="21" customHeight="1">
      <c r="B467" s="25"/>
      <c r="C467" s="7"/>
      <c r="D467" s="7"/>
      <c r="E467" s="26"/>
      <c r="F467" s="26"/>
      <c r="G467" s="98"/>
      <c r="H467" s="98"/>
      <c r="I467" s="7"/>
    </row>
    <row r="468" spans="2:9" ht="21" customHeight="1">
      <c r="B468" s="25"/>
      <c r="C468" s="7"/>
      <c r="D468" s="7"/>
      <c r="E468" s="26"/>
      <c r="F468" s="26"/>
      <c r="G468" s="98"/>
      <c r="H468" s="98"/>
      <c r="I468" s="7"/>
    </row>
    <row r="469" spans="2:9" ht="21" customHeight="1">
      <c r="B469" s="25"/>
      <c r="C469" s="7"/>
      <c r="D469" s="7"/>
      <c r="E469" s="26"/>
      <c r="F469" s="26"/>
      <c r="G469" s="98"/>
      <c r="H469" s="98"/>
      <c r="I469" s="7"/>
    </row>
    <row r="470" spans="2:9" ht="21" customHeight="1">
      <c r="B470" s="25"/>
      <c r="C470" s="7"/>
      <c r="D470" s="7"/>
      <c r="E470" s="26"/>
      <c r="F470" s="26"/>
      <c r="G470" s="98"/>
      <c r="H470" s="98"/>
      <c r="I470" s="7"/>
    </row>
    <row r="471" spans="2:9" ht="21" customHeight="1">
      <c r="B471" s="25"/>
      <c r="C471" s="7"/>
      <c r="D471" s="7"/>
      <c r="E471" s="26"/>
      <c r="F471" s="26"/>
      <c r="G471" s="98"/>
      <c r="H471" s="98"/>
      <c r="I471" s="7"/>
    </row>
    <row r="472" spans="2:9" ht="21" customHeight="1">
      <c r="B472" s="25"/>
      <c r="C472" s="7"/>
      <c r="D472" s="7"/>
      <c r="E472" s="26"/>
      <c r="F472" s="26"/>
      <c r="G472" s="98"/>
      <c r="H472" s="98"/>
      <c r="I472" s="7"/>
    </row>
    <row r="473" spans="2:9" ht="21" customHeight="1">
      <c r="B473" s="25"/>
      <c r="C473" s="7"/>
      <c r="D473" s="7"/>
      <c r="E473" s="26"/>
      <c r="F473" s="26"/>
      <c r="G473" s="98"/>
      <c r="H473" s="98"/>
      <c r="I473" s="7"/>
    </row>
    <row r="474" spans="2:9" ht="21" customHeight="1">
      <c r="B474" s="25"/>
      <c r="C474" s="7"/>
      <c r="D474" s="7"/>
      <c r="E474" s="26"/>
      <c r="F474" s="26"/>
      <c r="G474" s="98"/>
      <c r="H474" s="98"/>
      <c r="I474" s="7"/>
    </row>
    <row r="475" spans="2:9" ht="21" customHeight="1">
      <c r="B475" s="25"/>
      <c r="C475" s="7"/>
      <c r="D475" s="7"/>
      <c r="E475" s="26"/>
      <c r="F475" s="26"/>
      <c r="G475" s="98"/>
      <c r="H475" s="98"/>
      <c r="I475" s="7"/>
    </row>
    <row r="476" spans="2:9" ht="21" customHeight="1">
      <c r="B476" s="25"/>
      <c r="C476" s="7"/>
      <c r="D476" s="7"/>
      <c r="E476" s="26"/>
      <c r="F476" s="26"/>
      <c r="G476" s="98"/>
      <c r="H476" s="98"/>
      <c r="I476" s="7"/>
    </row>
    <row r="477" spans="2:9" ht="21" customHeight="1">
      <c r="B477" s="25"/>
      <c r="C477" s="7"/>
      <c r="D477" s="7"/>
      <c r="E477" s="26"/>
      <c r="F477" s="26"/>
      <c r="G477" s="98"/>
      <c r="H477" s="98"/>
      <c r="I477" s="7"/>
    </row>
    <row r="478" spans="2:9" ht="21" customHeight="1">
      <c r="B478" s="25"/>
      <c r="C478" s="7"/>
      <c r="D478" s="7"/>
      <c r="E478" s="26"/>
      <c r="F478" s="26"/>
      <c r="G478" s="98"/>
      <c r="H478" s="98"/>
      <c r="I478" s="7"/>
    </row>
    <row r="479" spans="2:9" ht="21" customHeight="1">
      <c r="B479" s="25"/>
      <c r="C479" s="7"/>
      <c r="D479" s="7"/>
      <c r="E479" s="26"/>
      <c r="F479" s="26"/>
      <c r="G479" s="98"/>
      <c r="H479" s="98"/>
      <c r="I479" s="7"/>
    </row>
    <row r="480" spans="2:9" ht="21" customHeight="1">
      <c r="B480" s="25"/>
      <c r="C480" s="7"/>
      <c r="D480" s="7"/>
      <c r="E480" s="26"/>
      <c r="F480" s="26"/>
      <c r="G480" s="98"/>
      <c r="H480" s="98"/>
      <c r="I480" s="7"/>
    </row>
    <row r="481" spans="2:9" ht="21" customHeight="1">
      <c r="B481" s="25"/>
      <c r="C481" s="7"/>
      <c r="D481" s="7"/>
      <c r="E481" s="26"/>
      <c r="F481" s="26"/>
      <c r="G481" s="98"/>
      <c r="H481" s="98"/>
      <c r="I481" s="7"/>
    </row>
    <row r="482" spans="2:9" ht="21" customHeight="1">
      <c r="B482" s="25"/>
      <c r="C482" s="7"/>
      <c r="D482" s="7"/>
      <c r="E482" s="26"/>
      <c r="F482" s="26"/>
      <c r="G482" s="98"/>
      <c r="H482" s="98"/>
      <c r="I482" s="7"/>
    </row>
    <row r="483" spans="2:9" ht="21" customHeight="1">
      <c r="B483" s="25"/>
      <c r="C483" s="7"/>
      <c r="D483" s="7"/>
      <c r="E483" s="26"/>
      <c r="F483" s="26"/>
      <c r="G483" s="98"/>
      <c r="H483" s="98"/>
      <c r="I483" s="7"/>
    </row>
    <row r="484" spans="2:9" ht="21" customHeight="1">
      <c r="B484" s="25"/>
      <c r="C484" s="7"/>
      <c r="D484" s="7"/>
      <c r="E484" s="26"/>
      <c r="F484" s="26"/>
      <c r="G484" s="98"/>
      <c r="H484" s="98"/>
      <c r="I484" s="7"/>
    </row>
    <row r="485" spans="2:9" ht="21" customHeight="1">
      <c r="B485" s="25"/>
      <c r="C485" s="7"/>
      <c r="D485" s="7"/>
      <c r="E485" s="26"/>
      <c r="F485" s="26"/>
      <c r="G485" s="98"/>
      <c r="H485" s="98"/>
      <c r="I485" s="7"/>
    </row>
    <row r="486" spans="2:9" ht="21" customHeight="1">
      <c r="B486" s="25"/>
      <c r="C486" s="7"/>
      <c r="D486" s="7"/>
      <c r="E486" s="26"/>
      <c r="F486" s="26"/>
      <c r="G486" s="98"/>
      <c r="H486" s="98"/>
      <c r="I486" s="7"/>
    </row>
    <row r="487" spans="2:9" ht="21" customHeight="1">
      <c r="B487" s="25"/>
      <c r="C487" s="7"/>
      <c r="D487" s="7"/>
      <c r="E487" s="26"/>
      <c r="F487" s="26"/>
      <c r="G487" s="98"/>
      <c r="H487" s="98"/>
      <c r="I487" s="7"/>
    </row>
    <row r="488" spans="2:9" ht="21" customHeight="1">
      <c r="B488" s="25"/>
      <c r="C488" s="7"/>
      <c r="D488" s="7"/>
      <c r="E488" s="26"/>
      <c r="F488" s="26"/>
      <c r="G488" s="98"/>
      <c r="H488" s="98"/>
      <c r="I488" s="7"/>
    </row>
    <row r="489" spans="2:9" ht="21" customHeight="1">
      <c r="B489" s="25"/>
      <c r="C489" s="7"/>
      <c r="D489" s="7"/>
      <c r="E489" s="26"/>
      <c r="F489" s="26"/>
      <c r="G489" s="98"/>
      <c r="H489" s="98"/>
      <c r="I489" s="7"/>
    </row>
    <row r="490" spans="2:9" ht="21" customHeight="1">
      <c r="B490" s="25"/>
      <c r="C490" s="7"/>
      <c r="D490" s="7"/>
      <c r="E490" s="26"/>
      <c r="F490" s="26"/>
      <c r="G490" s="98"/>
      <c r="H490" s="98"/>
      <c r="I490" s="7"/>
    </row>
    <row r="491" spans="2:9" ht="21" customHeight="1">
      <c r="B491" s="25"/>
      <c r="C491" s="7"/>
      <c r="D491" s="7"/>
      <c r="E491" s="26"/>
      <c r="F491" s="26"/>
      <c r="G491" s="98"/>
      <c r="H491" s="98"/>
      <c r="I491" s="7"/>
    </row>
    <row r="492" spans="2:9" ht="21" customHeight="1">
      <c r="B492" s="25"/>
      <c r="C492" s="7"/>
      <c r="D492" s="7"/>
      <c r="E492" s="26"/>
      <c r="F492" s="26"/>
      <c r="G492" s="98"/>
      <c r="H492" s="98"/>
      <c r="I492" s="7"/>
    </row>
    <row r="493" spans="2:9" ht="21" customHeight="1">
      <c r="B493" s="25"/>
      <c r="C493" s="7"/>
      <c r="D493" s="7"/>
      <c r="E493" s="26"/>
      <c r="F493" s="26"/>
      <c r="G493" s="98"/>
      <c r="H493" s="98"/>
      <c r="I493" s="7"/>
    </row>
    <row r="494" spans="2:9" ht="21" customHeight="1">
      <c r="B494" s="25"/>
      <c r="C494" s="7"/>
      <c r="D494" s="7"/>
      <c r="E494" s="26"/>
      <c r="F494" s="26"/>
      <c r="G494" s="98"/>
      <c r="H494" s="98"/>
      <c r="I494" s="7"/>
    </row>
    <row r="495" spans="2:9" ht="21" customHeight="1">
      <c r="B495" s="25"/>
      <c r="C495" s="7"/>
      <c r="D495" s="7"/>
      <c r="E495" s="26"/>
      <c r="F495" s="26"/>
      <c r="G495" s="98"/>
      <c r="H495" s="98"/>
      <c r="I495" s="7"/>
    </row>
    <row r="496" spans="2:9" ht="21" customHeight="1">
      <c r="B496" s="25"/>
      <c r="C496" s="7"/>
      <c r="D496" s="7"/>
      <c r="E496" s="26"/>
      <c r="F496" s="26"/>
      <c r="G496" s="98"/>
      <c r="H496" s="98"/>
      <c r="I496" s="7"/>
    </row>
    <row r="497" spans="2:9" ht="21" customHeight="1">
      <c r="B497" s="25"/>
      <c r="C497" s="7"/>
      <c r="D497" s="7"/>
      <c r="E497" s="26"/>
      <c r="F497" s="26"/>
      <c r="G497" s="98"/>
      <c r="H497" s="98"/>
      <c r="I497" s="7"/>
    </row>
    <row r="498" spans="2:9" ht="21" customHeight="1">
      <c r="B498" s="25"/>
      <c r="C498" s="7"/>
      <c r="D498" s="7"/>
      <c r="E498" s="26"/>
      <c r="F498" s="26"/>
      <c r="G498" s="98"/>
      <c r="H498" s="98"/>
      <c r="I498" s="7"/>
    </row>
    <row r="499" spans="2:9" ht="21" customHeight="1">
      <c r="B499" s="25"/>
      <c r="C499" s="7"/>
      <c r="D499" s="7"/>
      <c r="E499" s="26"/>
      <c r="F499" s="26"/>
      <c r="G499" s="98"/>
      <c r="H499" s="98"/>
      <c r="I499" s="7"/>
    </row>
    <row r="500" spans="2:9" ht="21" customHeight="1">
      <c r="B500" s="25"/>
      <c r="C500" s="7"/>
      <c r="D500" s="7"/>
      <c r="E500" s="26"/>
      <c r="F500" s="26"/>
      <c r="G500" s="98"/>
      <c r="H500" s="98"/>
      <c r="I500" s="7"/>
    </row>
    <row r="501" spans="2:9" ht="21" customHeight="1">
      <c r="B501" s="25"/>
      <c r="C501" s="7"/>
      <c r="D501" s="7"/>
      <c r="E501" s="26"/>
      <c r="F501" s="26"/>
      <c r="G501" s="98"/>
      <c r="H501" s="98"/>
      <c r="I501" s="7"/>
    </row>
    <row r="502" spans="2:9" ht="21" customHeight="1">
      <c r="B502" s="25"/>
      <c r="C502" s="7"/>
      <c r="D502" s="7"/>
      <c r="E502" s="26"/>
      <c r="F502" s="26"/>
      <c r="G502" s="98"/>
      <c r="H502" s="98"/>
      <c r="I502" s="7"/>
    </row>
    <row r="503" spans="2:9" ht="21" customHeight="1">
      <c r="B503" s="25"/>
      <c r="C503" s="7"/>
      <c r="D503" s="7"/>
      <c r="E503" s="26"/>
      <c r="F503" s="26"/>
      <c r="G503" s="98"/>
      <c r="H503" s="98"/>
      <c r="I503" s="7"/>
    </row>
    <row r="504" spans="2:9" ht="21" customHeight="1">
      <c r="B504" s="25"/>
      <c r="C504" s="7"/>
      <c r="D504" s="7"/>
      <c r="E504" s="26"/>
      <c r="F504" s="26"/>
      <c r="G504" s="98"/>
      <c r="H504" s="98"/>
      <c r="I504" s="7"/>
    </row>
    <row r="505" spans="2:9" ht="21" customHeight="1">
      <c r="B505" s="25"/>
      <c r="C505" s="7"/>
      <c r="D505" s="7"/>
      <c r="E505" s="26"/>
      <c r="F505" s="26"/>
      <c r="G505" s="98"/>
      <c r="H505" s="98"/>
      <c r="I505" s="7"/>
    </row>
    <row r="506" spans="2:9" ht="21" customHeight="1">
      <c r="B506" s="25"/>
      <c r="C506" s="7"/>
      <c r="D506" s="7"/>
      <c r="E506" s="26"/>
      <c r="F506" s="26"/>
      <c r="G506" s="98"/>
      <c r="H506" s="98"/>
      <c r="I506" s="7"/>
    </row>
    <row r="507" spans="2:9" ht="21" customHeight="1">
      <c r="B507" s="25"/>
      <c r="C507" s="7"/>
      <c r="D507" s="7"/>
      <c r="E507" s="26"/>
      <c r="F507" s="26"/>
      <c r="G507" s="98"/>
      <c r="H507" s="98"/>
      <c r="I507" s="7"/>
    </row>
    <row r="508" spans="2:9" ht="21" customHeight="1">
      <c r="B508" s="25"/>
      <c r="C508" s="7"/>
      <c r="D508" s="7"/>
      <c r="E508" s="26"/>
      <c r="F508" s="26"/>
      <c r="G508" s="98"/>
      <c r="H508" s="98"/>
      <c r="I508" s="7"/>
    </row>
    <row r="509" spans="2:9" ht="21" customHeight="1">
      <c r="B509" s="25"/>
      <c r="C509" s="7"/>
      <c r="D509" s="7"/>
      <c r="E509" s="26"/>
      <c r="F509" s="26"/>
      <c r="G509" s="98"/>
      <c r="H509" s="98"/>
      <c r="I509" s="7"/>
    </row>
    <row r="510" spans="2:9" ht="21" customHeight="1">
      <c r="B510" s="25"/>
      <c r="C510" s="7"/>
      <c r="D510" s="7"/>
      <c r="E510" s="26"/>
      <c r="F510" s="26"/>
      <c r="G510" s="98"/>
      <c r="H510" s="98"/>
      <c r="I510" s="7"/>
    </row>
    <row r="511" spans="2:9" ht="21" customHeight="1">
      <c r="B511" s="25"/>
      <c r="C511" s="7"/>
      <c r="D511" s="7"/>
      <c r="E511" s="26"/>
      <c r="F511" s="26"/>
      <c r="G511" s="98"/>
      <c r="H511" s="98"/>
      <c r="I511" s="7"/>
    </row>
    <row r="512" spans="2:9" ht="21" customHeight="1">
      <c r="B512" s="25"/>
      <c r="C512" s="7"/>
      <c r="D512" s="7"/>
      <c r="E512" s="26"/>
      <c r="F512" s="26"/>
      <c r="G512" s="98"/>
      <c r="H512" s="98"/>
      <c r="I512" s="7"/>
    </row>
    <row r="513" spans="2:9" ht="21" customHeight="1">
      <c r="B513" s="25"/>
      <c r="C513" s="7"/>
      <c r="D513" s="7"/>
      <c r="E513" s="26"/>
      <c r="F513" s="26"/>
      <c r="G513" s="98"/>
      <c r="H513" s="98"/>
      <c r="I513" s="7"/>
    </row>
    <row r="514" spans="2:9" ht="21" customHeight="1">
      <c r="B514" s="25"/>
      <c r="C514" s="7"/>
      <c r="D514" s="7"/>
      <c r="E514" s="26"/>
      <c r="F514" s="26"/>
      <c r="G514" s="98"/>
      <c r="H514" s="98"/>
      <c r="I514" s="7"/>
    </row>
    <row r="515" spans="2:9" ht="21" customHeight="1">
      <c r="B515" s="25"/>
      <c r="C515" s="7"/>
      <c r="D515" s="7"/>
      <c r="E515" s="26"/>
      <c r="F515" s="26"/>
      <c r="G515" s="98"/>
      <c r="H515" s="98"/>
      <c r="I515" s="7"/>
    </row>
    <row r="516" spans="2:9" ht="21" customHeight="1">
      <c r="B516" s="25"/>
      <c r="C516" s="7"/>
      <c r="D516" s="7"/>
      <c r="E516" s="26"/>
      <c r="F516" s="26"/>
      <c r="G516" s="98"/>
      <c r="H516" s="98"/>
      <c r="I516" s="7"/>
    </row>
    <row r="517" spans="2:9" ht="21" customHeight="1">
      <c r="B517" s="25"/>
      <c r="C517" s="7"/>
      <c r="D517" s="7"/>
      <c r="E517" s="26"/>
      <c r="F517" s="26"/>
      <c r="G517" s="98"/>
      <c r="H517" s="98"/>
      <c r="I517" s="7"/>
    </row>
    <row r="518" spans="2:9" ht="21" customHeight="1">
      <c r="B518" s="25"/>
      <c r="C518" s="7"/>
      <c r="D518" s="7"/>
      <c r="E518" s="26"/>
      <c r="F518" s="26"/>
      <c r="G518" s="98"/>
      <c r="H518" s="98"/>
      <c r="I518" s="7"/>
    </row>
    <row r="519" spans="2:9" ht="21" customHeight="1">
      <c r="B519" s="25"/>
      <c r="C519" s="7"/>
      <c r="D519" s="7"/>
      <c r="E519" s="26"/>
      <c r="F519" s="26"/>
      <c r="G519" s="98"/>
      <c r="H519" s="98"/>
      <c r="I519" s="7"/>
    </row>
    <row r="520" spans="2:9" ht="21" customHeight="1">
      <c r="B520" s="25"/>
      <c r="C520" s="7"/>
      <c r="D520" s="7"/>
      <c r="E520" s="26"/>
      <c r="F520" s="26"/>
      <c r="G520" s="98"/>
      <c r="H520" s="98"/>
      <c r="I520" s="7"/>
    </row>
    <row r="521" spans="2:9" ht="21" customHeight="1">
      <c r="B521" s="25"/>
      <c r="C521" s="7"/>
      <c r="D521" s="7"/>
      <c r="E521" s="26"/>
      <c r="F521" s="26"/>
      <c r="G521" s="98"/>
      <c r="H521" s="98"/>
      <c r="I521" s="7"/>
    </row>
    <row r="522" spans="2:9" ht="21" customHeight="1">
      <c r="B522" s="25"/>
      <c r="C522" s="7"/>
      <c r="D522" s="7"/>
      <c r="E522" s="26"/>
      <c r="F522" s="26"/>
      <c r="G522" s="98"/>
      <c r="H522" s="98"/>
      <c r="I522" s="7"/>
    </row>
    <row r="523" spans="2:9" ht="21" customHeight="1">
      <c r="B523" s="25"/>
      <c r="C523" s="7"/>
      <c r="D523" s="7"/>
      <c r="E523" s="26"/>
      <c r="F523" s="26"/>
      <c r="G523" s="98"/>
      <c r="H523" s="98"/>
      <c r="I523" s="7"/>
    </row>
    <row r="524" spans="2:9" ht="21" customHeight="1">
      <c r="B524" s="25"/>
      <c r="C524" s="7"/>
      <c r="D524" s="7"/>
      <c r="E524" s="26"/>
      <c r="F524" s="26"/>
      <c r="G524" s="98"/>
      <c r="H524" s="98"/>
      <c r="I524" s="7"/>
    </row>
    <row r="525" spans="2:9" ht="21" customHeight="1">
      <c r="B525" s="25"/>
      <c r="C525" s="7"/>
      <c r="D525" s="7"/>
      <c r="E525" s="26"/>
      <c r="F525" s="26"/>
      <c r="G525" s="98"/>
      <c r="H525" s="98"/>
      <c r="I525" s="7"/>
    </row>
    <row r="526" spans="2:9" ht="21" customHeight="1">
      <c r="B526" s="25"/>
      <c r="C526" s="7"/>
      <c r="D526" s="7"/>
      <c r="E526" s="26"/>
      <c r="F526" s="26"/>
      <c r="G526" s="98"/>
      <c r="H526" s="98"/>
      <c r="I526" s="7"/>
    </row>
    <row r="527" spans="2:9" ht="21" customHeight="1">
      <c r="B527" s="25"/>
      <c r="C527" s="7"/>
      <c r="D527" s="7"/>
      <c r="E527" s="26"/>
      <c r="F527" s="26"/>
      <c r="G527" s="98"/>
      <c r="H527" s="98"/>
      <c r="I527" s="7"/>
    </row>
    <row r="528" spans="2:9" ht="21" customHeight="1">
      <c r="B528" s="25"/>
      <c r="C528" s="7"/>
      <c r="D528" s="7"/>
      <c r="E528" s="26"/>
      <c r="F528" s="26"/>
      <c r="G528" s="98"/>
      <c r="H528" s="98"/>
      <c r="I528" s="7"/>
    </row>
    <row r="529" spans="2:9" ht="21" customHeight="1">
      <c r="B529" s="25"/>
      <c r="C529" s="7"/>
      <c r="D529" s="7"/>
      <c r="E529" s="26"/>
      <c r="F529" s="26"/>
      <c r="G529" s="98"/>
      <c r="H529" s="98"/>
      <c r="I529" s="7"/>
    </row>
    <row r="530" spans="2:9" ht="21" customHeight="1">
      <c r="B530" s="25"/>
      <c r="C530" s="7"/>
      <c r="D530" s="7"/>
      <c r="E530" s="26"/>
      <c r="F530" s="26"/>
      <c r="G530" s="98"/>
      <c r="H530" s="98"/>
      <c r="I530" s="7"/>
    </row>
    <row r="531" spans="2:9" ht="21" customHeight="1">
      <c r="B531" s="25"/>
      <c r="C531" s="7"/>
      <c r="D531" s="7"/>
      <c r="E531" s="26"/>
      <c r="F531" s="26"/>
      <c r="G531" s="98"/>
      <c r="H531" s="98"/>
      <c r="I531" s="7"/>
    </row>
    <row r="532" spans="2:9" ht="21" customHeight="1">
      <c r="B532" s="25"/>
      <c r="C532" s="7"/>
      <c r="D532" s="7"/>
      <c r="E532" s="26"/>
      <c r="F532" s="26"/>
      <c r="G532" s="98"/>
      <c r="H532" s="98"/>
      <c r="I532" s="7"/>
    </row>
    <row r="533" spans="2:9" ht="21" customHeight="1">
      <c r="B533" s="25"/>
      <c r="C533" s="7"/>
      <c r="D533" s="7"/>
      <c r="E533" s="26"/>
      <c r="F533" s="26"/>
      <c r="G533" s="98"/>
      <c r="H533" s="98"/>
      <c r="I533" s="7"/>
    </row>
    <row r="534" spans="2:9" ht="21" customHeight="1">
      <c r="B534" s="25"/>
      <c r="C534" s="7"/>
      <c r="D534" s="7"/>
      <c r="E534" s="26"/>
      <c r="F534" s="26"/>
      <c r="G534" s="98"/>
      <c r="H534" s="98"/>
      <c r="I534" s="7"/>
    </row>
    <row r="535" spans="2:9" ht="21" customHeight="1">
      <c r="B535" s="25"/>
      <c r="C535" s="7"/>
      <c r="D535" s="7"/>
      <c r="E535" s="26"/>
      <c r="F535" s="26"/>
      <c r="G535" s="98"/>
      <c r="H535" s="98"/>
      <c r="I535" s="7"/>
    </row>
    <row r="536" spans="2:9" ht="21" customHeight="1">
      <c r="B536" s="25"/>
      <c r="C536" s="7"/>
      <c r="D536" s="7"/>
      <c r="E536" s="26"/>
      <c r="F536" s="26"/>
      <c r="G536" s="98"/>
      <c r="H536" s="98"/>
      <c r="I536" s="7"/>
    </row>
    <row r="537" spans="2:9" ht="21" customHeight="1">
      <c r="B537" s="25"/>
      <c r="C537" s="7"/>
      <c r="D537" s="7"/>
      <c r="E537" s="26"/>
      <c r="F537" s="26"/>
      <c r="G537" s="98"/>
      <c r="H537" s="98"/>
      <c r="I537" s="7"/>
    </row>
    <row r="538" spans="2:9" ht="21" customHeight="1">
      <c r="B538" s="25"/>
      <c r="C538" s="7"/>
      <c r="D538" s="7"/>
      <c r="E538" s="26"/>
      <c r="F538" s="26"/>
      <c r="G538" s="98"/>
      <c r="H538" s="98"/>
      <c r="I538" s="7"/>
    </row>
    <row r="539" spans="2:9" ht="21" customHeight="1">
      <c r="B539" s="25"/>
      <c r="C539" s="7"/>
      <c r="D539" s="7"/>
      <c r="E539" s="26"/>
      <c r="F539" s="26"/>
      <c r="G539" s="98"/>
      <c r="H539" s="98"/>
      <c r="I539" s="7"/>
    </row>
    <row r="540" spans="2:9" ht="21" customHeight="1">
      <c r="B540" s="25"/>
      <c r="C540" s="7"/>
      <c r="D540" s="7"/>
      <c r="E540" s="26"/>
      <c r="F540" s="26"/>
      <c r="G540" s="98"/>
      <c r="H540" s="98"/>
      <c r="I540" s="7"/>
    </row>
    <row r="541" spans="2:9" ht="21" customHeight="1">
      <c r="B541" s="25"/>
      <c r="C541" s="7"/>
      <c r="D541" s="7"/>
      <c r="E541" s="26"/>
      <c r="F541" s="26"/>
      <c r="G541" s="98"/>
      <c r="H541" s="98"/>
      <c r="I541" s="7"/>
    </row>
    <row r="542" spans="2:9" ht="21" customHeight="1">
      <c r="B542" s="25"/>
      <c r="C542" s="7"/>
      <c r="D542" s="7"/>
      <c r="E542" s="26"/>
      <c r="F542" s="26"/>
      <c r="G542" s="98"/>
      <c r="H542" s="98"/>
      <c r="I542" s="7"/>
    </row>
    <row r="543" spans="2:9" ht="21" customHeight="1">
      <c r="B543" s="25"/>
      <c r="C543" s="7"/>
      <c r="D543" s="7"/>
      <c r="E543" s="26"/>
      <c r="F543" s="26"/>
      <c r="G543" s="98"/>
      <c r="H543" s="98"/>
      <c r="I543" s="7"/>
    </row>
    <row r="544" spans="2:9" ht="21" customHeight="1">
      <c r="B544" s="25"/>
      <c r="C544" s="7"/>
      <c r="D544" s="7"/>
      <c r="E544" s="26"/>
      <c r="F544" s="26"/>
      <c r="G544" s="98"/>
      <c r="H544" s="98"/>
      <c r="I544" s="7"/>
    </row>
    <row r="545" spans="2:9" ht="21" customHeight="1">
      <c r="B545" s="25"/>
      <c r="C545" s="7"/>
      <c r="D545" s="7"/>
      <c r="E545" s="26"/>
      <c r="F545" s="26"/>
      <c r="G545" s="98"/>
      <c r="H545" s="98"/>
      <c r="I545" s="7"/>
    </row>
    <row r="546" spans="2:9" ht="21" customHeight="1">
      <c r="B546" s="25"/>
      <c r="C546" s="7"/>
      <c r="D546" s="7"/>
      <c r="E546" s="26"/>
      <c r="F546" s="26"/>
      <c r="G546" s="98"/>
      <c r="H546" s="98"/>
      <c r="I546" s="7"/>
    </row>
    <row r="547" spans="2:9" ht="21" customHeight="1">
      <c r="B547" s="25"/>
      <c r="C547" s="7"/>
      <c r="D547" s="7"/>
      <c r="E547" s="26"/>
      <c r="F547" s="26"/>
      <c r="G547" s="98"/>
      <c r="H547" s="98"/>
      <c r="I547" s="7"/>
    </row>
    <row r="548" spans="2:9" ht="21" customHeight="1">
      <c r="B548" s="25"/>
      <c r="C548" s="7"/>
      <c r="D548" s="7"/>
      <c r="E548" s="26"/>
      <c r="F548" s="26"/>
      <c r="G548" s="98"/>
      <c r="H548" s="98"/>
      <c r="I548" s="7"/>
    </row>
    <row r="549" spans="2:9" ht="21" customHeight="1">
      <c r="B549" s="25"/>
      <c r="C549" s="7"/>
      <c r="D549" s="7"/>
      <c r="E549" s="26"/>
      <c r="F549" s="26"/>
      <c r="G549" s="98"/>
      <c r="H549" s="98"/>
      <c r="I549" s="7"/>
    </row>
    <row r="550" spans="2:9" ht="21" customHeight="1">
      <c r="B550" s="25"/>
      <c r="C550" s="7"/>
      <c r="D550" s="7"/>
      <c r="E550" s="26"/>
      <c r="F550" s="26"/>
      <c r="G550" s="98"/>
      <c r="H550" s="98"/>
      <c r="I550" s="7"/>
    </row>
    <row r="551" spans="2:9" ht="21" customHeight="1">
      <c r="B551" s="25"/>
      <c r="C551" s="7"/>
      <c r="D551" s="7"/>
      <c r="E551" s="26"/>
      <c r="F551" s="26"/>
      <c r="G551" s="98"/>
      <c r="H551" s="98"/>
      <c r="I551" s="7"/>
    </row>
    <row r="552" spans="2:9" ht="21" customHeight="1">
      <c r="B552" s="25"/>
      <c r="C552" s="7"/>
      <c r="D552" s="7"/>
      <c r="E552" s="26"/>
      <c r="F552" s="26"/>
      <c r="G552" s="98"/>
      <c r="H552" s="98"/>
      <c r="I552" s="7"/>
    </row>
    <row r="553" spans="2:9" ht="21" customHeight="1">
      <c r="B553" s="25"/>
      <c r="C553" s="7"/>
      <c r="D553" s="7"/>
      <c r="E553" s="26"/>
      <c r="F553" s="26"/>
      <c r="G553" s="98"/>
      <c r="H553" s="98"/>
      <c r="I553" s="7"/>
    </row>
    <row r="554" spans="2:9" ht="21" customHeight="1">
      <c r="B554" s="25"/>
      <c r="C554" s="7"/>
      <c r="D554" s="7"/>
      <c r="E554" s="26"/>
      <c r="F554" s="26"/>
      <c r="G554" s="98"/>
      <c r="H554" s="98"/>
      <c r="I554" s="7"/>
    </row>
    <row r="555" spans="2:9" ht="21" customHeight="1">
      <c r="B555" s="25"/>
      <c r="C555" s="7"/>
      <c r="D555" s="7"/>
      <c r="E555" s="26"/>
      <c r="F555" s="26"/>
      <c r="G555" s="98"/>
      <c r="H555" s="98"/>
      <c r="I555" s="7"/>
    </row>
    <row r="556" spans="2:9" ht="21" customHeight="1">
      <c r="B556" s="25"/>
      <c r="C556" s="7"/>
      <c r="D556" s="7"/>
      <c r="E556" s="26"/>
      <c r="F556" s="26"/>
      <c r="G556" s="98"/>
      <c r="H556" s="98"/>
      <c r="I556" s="7"/>
    </row>
    <row r="557" spans="2:9" ht="21" customHeight="1">
      <c r="B557" s="25"/>
      <c r="C557" s="7"/>
      <c r="D557" s="7"/>
      <c r="E557" s="26"/>
      <c r="F557" s="26"/>
      <c r="G557" s="98"/>
      <c r="H557" s="98"/>
      <c r="I557" s="7"/>
    </row>
    <row r="558" spans="2:9" ht="21" customHeight="1">
      <c r="B558" s="25"/>
      <c r="C558" s="7"/>
      <c r="D558" s="7"/>
      <c r="E558" s="26"/>
      <c r="F558" s="26"/>
      <c r="G558" s="98"/>
      <c r="H558" s="98"/>
      <c r="I558" s="7"/>
    </row>
    <row r="559" spans="2:9" ht="21" customHeight="1">
      <c r="B559" s="25"/>
      <c r="C559" s="7"/>
      <c r="D559" s="7"/>
      <c r="E559" s="26"/>
      <c r="F559" s="26"/>
      <c r="G559" s="98"/>
      <c r="H559" s="98"/>
      <c r="I559" s="7"/>
    </row>
    <row r="560" spans="2:9" ht="21" customHeight="1">
      <c r="B560" s="25"/>
      <c r="C560" s="7"/>
      <c r="D560" s="7"/>
      <c r="E560" s="26"/>
      <c r="F560" s="26"/>
      <c r="G560" s="98"/>
      <c r="H560" s="98"/>
      <c r="I560" s="7"/>
    </row>
    <row r="561" spans="2:9" ht="21" customHeight="1">
      <c r="B561" s="25"/>
      <c r="C561" s="7"/>
      <c r="D561" s="7"/>
      <c r="E561" s="26"/>
      <c r="F561" s="26"/>
      <c r="G561" s="98"/>
      <c r="H561" s="98"/>
      <c r="I561" s="7"/>
    </row>
    <row r="562" spans="2:9" ht="21" customHeight="1">
      <c r="B562" s="25"/>
      <c r="C562" s="7"/>
      <c r="D562" s="7"/>
      <c r="E562" s="26"/>
      <c r="F562" s="26"/>
      <c r="G562" s="98"/>
      <c r="H562" s="98"/>
      <c r="I562" s="7"/>
    </row>
    <row r="563" spans="2:9" ht="21" customHeight="1">
      <c r="B563" s="25"/>
      <c r="C563" s="7"/>
      <c r="D563" s="7"/>
      <c r="E563" s="26"/>
      <c r="F563" s="26"/>
      <c r="G563" s="98"/>
      <c r="H563" s="98"/>
      <c r="I563" s="7"/>
    </row>
    <row r="564" spans="2:9" ht="21" customHeight="1">
      <c r="B564" s="25"/>
      <c r="C564" s="7"/>
      <c r="D564" s="7"/>
      <c r="E564" s="26"/>
      <c r="F564" s="26"/>
      <c r="G564" s="98"/>
      <c r="H564" s="98"/>
      <c r="I564" s="7"/>
    </row>
    <row r="565" spans="2:9" ht="21" customHeight="1">
      <c r="B565" s="25"/>
      <c r="C565" s="7"/>
      <c r="D565" s="7"/>
      <c r="E565" s="26"/>
      <c r="F565" s="26"/>
      <c r="G565" s="98"/>
      <c r="H565" s="98"/>
      <c r="I565" s="7"/>
    </row>
    <row r="566" spans="2:9" ht="21" customHeight="1">
      <c r="B566" s="25"/>
      <c r="C566" s="7"/>
      <c r="D566" s="7"/>
      <c r="E566" s="26"/>
      <c r="F566" s="26"/>
      <c r="G566" s="98"/>
      <c r="H566" s="98"/>
      <c r="I566" s="7"/>
    </row>
    <row r="567" spans="2:9" ht="21" customHeight="1">
      <c r="B567" s="25"/>
      <c r="C567" s="7"/>
      <c r="D567" s="7"/>
      <c r="E567" s="26"/>
      <c r="F567" s="26"/>
      <c r="G567" s="98"/>
      <c r="H567" s="98"/>
      <c r="I567" s="7"/>
    </row>
    <row r="568" spans="2:9" ht="21" customHeight="1">
      <c r="B568" s="25"/>
      <c r="C568" s="7"/>
      <c r="D568" s="7"/>
      <c r="E568" s="26"/>
      <c r="F568" s="26"/>
      <c r="G568" s="98"/>
      <c r="H568" s="98"/>
      <c r="I568" s="7"/>
    </row>
    <row r="569" spans="2:9" ht="21" customHeight="1">
      <c r="B569" s="25"/>
      <c r="C569" s="7"/>
      <c r="D569" s="7"/>
      <c r="E569" s="26"/>
      <c r="F569" s="26"/>
      <c r="G569" s="98"/>
      <c r="H569" s="98"/>
      <c r="I569" s="7"/>
    </row>
    <row r="570" spans="2:9" ht="21" customHeight="1">
      <c r="B570" s="25"/>
      <c r="C570" s="7"/>
      <c r="D570" s="7"/>
      <c r="E570" s="26"/>
      <c r="F570" s="26"/>
      <c r="G570" s="98"/>
      <c r="H570" s="98"/>
      <c r="I570" s="7"/>
    </row>
    <row r="571" spans="2:9" ht="21" customHeight="1">
      <c r="B571" s="25"/>
      <c r="C571" s="7"/>
      <c r="D571" s="7"/>
      <c r="E571" s="26"/>
      <c r="F571" s="26"/>
      <c r="G571" s="98"/>
      <c r="H571" s="98"/>
      <c r="I571" s="7"/>
    </row>
    <row r="572" spans="2:9" ht="21" customHeight="1">
      <c r="B572" s="25"/>
      <c r="C572" s="7"/>
      <c r="D572" s="7"/>
      <c r="E572" s="26"/>
      <c r="F572" s="26"/>
      <c r="G572" s="98"/>
      <c r="H572" s="98"/>
      <c r="I572" s="7"/>
    </row>
    <row r="573" spans="2:9" ht="21" customHeight="1">
      <c r="B573" s="25"/>
      <c r="C573" s="7"/>
      <c r="D573" s="7"/>
      <c r="E573" s="26"/>
      <c r="F573" s="26"/>
      <c r="G573" s="98"/>
      <c r="H573" s="98"/>
      <c r="I573" s="7"/>
    </row>
    <row r="574" spans="2:9" ht="21" customHeight="1">
      <c r="B574" s="25"/>
      <c r="C574" s="7"/>
      <c r="D574" s="7"/>
      <c r="E574" s="26"/>
      <c r="F574" s="26"/>
      <c r="G574" s="98"/>
      <c r="H574" s="98"/>
      <c r="I574" s="7"/>
    </row>
    <row r="575" spans="2:9" ht="21" customHeight="1">
      <c r="B575" s="25"/>
      <c r="C575" s="7"/>
      <c r="D575" s="7"/>
      <c r="E575" s="26"/>
      <c r="F575" s="26"/>
      <c r="G575" s="98"/>
      <c r="H575" s="98"/>
      <c r="I575" s="7"/>
    </row>
    <row r="576" spans="2:9" ht="21" customHeight="1">
      <c r="B576" s="25"/>
      <c r="C576" s="7"/>
      <c r="D576" s="7"/>
      <c r="E576" s="26"/>
      <c r="F576" s="26"/>
      <c r="G576" s="98"/>
      <c r="H576" s="98"/>
      <c r="I576" s="7"/>
    </row>
    <row r="577" spans="2:9" ht="21" customHeight="1">
      <c r="B577" s="25"/>
      <c r="C577" s="7"/>
      <c r="D577" s="7"/>
      <c r="E577" s="26"/>
      <c r="F577" s="26"/>
      <c r="G577" s="98"/>
      <c r="H577" s="98"/>
      <c r="I577" s="7"/>
    </row>
    <row r="578" spans="2:9" ht="21" customHeight="1">
      <c r="B578" s="25"/>
      <c r="C578" s="7"/>
      <c r="D578" s="7"/>
      <c r="E578" s="26"/>
      <c r="F578" s="26"/>
      <c r="G578" s="98"/>
      <c r="H578" s="98"/>
      <c r="I578" s="7"/>
    </row>
    <row r="579" spans="2:9" ht="21" customHeight="1">
      <c r="B579" s="25"/>
      <c r="C579" s="7"/>
      <c r="D579" s="7"/>
      <c r="E579" s="26"/>
      <c r="F579" s="26"/>
      <c r="G579" s="98"/>
      <c r="H579" s="98"/>
      <c r="I579" s="7"/>
    </row>
    <row r="580" spans="2:9" ht="21" customHeight="1">
      <c r="B580" s="25"/>
      <c r="C580" s="7"/>
      <c r="D580" s="7"/>
      <c r="E580" s="26"/>
      <c r="F580" s="26"/>
      <c r="G580" s="98"/>
      <c r="H580" s="98"/>
      <c r="I580" s="7"/>
    </row>
    <row r="581" spans="2:9" ht="21" customHeight="1">
      <c r="B581" s="25"/>
      <c r="C581" s="7"/>
      <c r="D581" s="7"/>
      <c r="E581" s="26"/>
      <c r="F581" s="26"/>
      <c r="G581" s="98"/>
      <c r="H581" s="98"/>
      <c r="I581" s="7"/>
    </row>
    <row r="582" spans="2:9" ht="21" customHeight="1">
      <c r="B582" s="25"/>
      <c r="C582" s="7"/>
      <c r="D582" s="7"/>
      <c r="E582" s="26"/>
      <c r="F582" s="26"/>
      <c r="G582" s="98"/>
      <c r="H582" s="98"/>
      <c r="I582" s="7"/>
    </row>
    <row r="583" spans="2:9" ht="21" customHeight="1">
      <c r="B583" s="25"/>
      <c r="C583" s="7"/>
      <c r="D583" s="7"/>
      <c r="E583" s="26"/>
      <c r="F583" s="26"/>
      <c r="G583" s="98"/>
      <c r="H583" s="98"/>
      <c r="I583" s="7"/>
    </row>
    <row r="584" spans="2:9" ht="21" customHeight="1">
      <c r="B584" s="25"/>
      <c r="C584" s="7"/>
      <c r="D584" s="7"/>
      <c r="E584" s="26"/>
      <c r="F584" s="26"/>
      <c r="G584" s="98"/>
      <c r="H584" s="98"/>
      <c r="I584" s="7"/>
    </row>
    <row r="585" spans="2:9" ht="21" customHeight="1">
      <c r="B585" s="25"/>
      <c r="C585" s="7"/>
      <c r="D585" s="7"/>
      <c r="E585" s="26"/>
      <c r="F585" s="26"/>
      <c r="G585" s="98"/>
      <c r="H585" s="98"/>
      <c r="I585" s="7"/>
    </row>
    <row r="586" spans="2:9" ht="21" customHeight="1">
      <c r="B586" s="25"/>
      <c r="C586" s="7"/>
      <c r="D586" s="7"/>
      <c r="E586" s="26"/>
      <c r="F586" s="26"/>
      <c r="G586" s="98"/>
      <c r="H586" s="98"/>
      <c r="I586" s="7"/>
    </row>
    <row r="587" spans="2:9" ht="21" customHeight="1">
      <c r="B587" s="25"/>
      <c r="C587" s="7"/>
      <c r="D587" s="7"/>
      <c r="E587" s="26"/>
      <c r="F587" s="26"/>
      <c r="G587" s="98"/>
      <c r="H587" s="98"/>
      <c r="I587" s="7"/>
    </row>
    <row r="588" spans="2:9" ht="21" customHeight="1">
      <c r="B588" s="25"/>
      <c r="C588" s="7"/>
      <c r="D588" s="7"/>
      <c r="E588" s="26"/>
      <c r="F588" s="26"/>
      <c r="G588" s="98"/>
      <c r="H588" s="98"/>
      <c r="I588" s="7"/>
    </row>
    <row r="589" spans="2:9" ht="21" customHeight="1">
      <c r="B589" s="25"/>
      <c r="C589" s="7"/>
      <c r="D589" s="7"/>
      <c r="E589" s="26"/>
      <c r="F589" s="26"/>
      <c r="G589" s="98"/>
      <c r="H589" s="98"/>
      <c r="I589" s="7"/>
    </row>
    <row r="590" spans="2:9" ht="21" customHeight="1">
      <c r="B590" s="25"/>
      <c r="C590" s="7"/>
      <c r="D590" s="7"/>
      <c r="E590" s="26"/>
      <c r="F590" s="26"/>
      <c r="G590" s="98"/>
      <c r="H590" s="98"/>
      <c r="I590" s="7"/>
    </row>
    <row r="591" spans="2:9" ht="21" customHeight="1">
      <c r="B591" s="25"/>
      <c r="C591" s="7"/>
      <c r="D591" s="7"/>
      <c r="E591" s="26"/>
      <c r="F591" s="26"/>
      <c r="G591" s="98"/>
      <c r="H591" s="98"/>
      <c r="I591" s="7"/>
    </row>
    <row r="592" spans="2:9" ht="21" customHeight="1">
      <c r="B592" s="25"/>
      <c r="C592" s="7"/>
      <c r="D592" s="7"/>
      <c r="E592" s="26"/>
      <c r="F592" s="26"/>
      <c r="G592" s="98"/>
      <c r="H592" s="98"/>
      <c r="I592" s="7"/>
    </row>
    <row r="593" spans="2:9" ht="21" customHeight="1">
      <c r="B593" s="25"/>
      <c r="C593" s="7"/>
      <c r="D593" s="7"/>
      <c r="E593" s="26"/>
      <c r="F593" s="26"/>
      <c r="G593" s="98"/>
      <c r="H593" s="98"/>
      <c r="I593" s="7"/>
    </row>
    <row r="594" spans="2:9" ht="21" customHeight="1">
      <c r="B594" s="25"/>
      <c r="C594" s="7"/>
      <c r="D594" s="7"/>
      <c r="E594" s="26"/>
      <c r="F594" s="26"/>
      <c r="G594" s="98"/>
      <c r="H594" s="98"/>
      <c r="I594" s="7"/>
    </row>
    <row r="595" spans="2:9" ht="21" customHeight="1">
      <c r="B595" s="25"/>
      <c r="C595" s="7"/>
      <c r="D595" s="7"/>
      <c r="E595" s="26"/>
      <c r="F595" s="26"/>
      <c r="G595" s="98"/>
      <c r="H595" s="98"/>
      <c r="I595" s="7"/>
    </row>
    <row r="596" spans="2:9" ht="21" customHeight="1">
      <c r="B596" s="25"/>
      <c r="C596" s="7"/>
      <c r="D596" s="7"/>
      <c r="E596" s="26"/>
      <c r="F596" s="26"/>
      <c r="G596" s="98"/>
      <c r="H596" s="98"/>
      <c r="I596" s="7"/>
    </row>
    <row r="597" spans="2:9" ht="21" customHeight="1">
      <c r="B597" s="25"/>
      <c r="C597" s="7"/>
      <c r="D597" s="7"/>
      <c r="E597" s="26"/>
      <c r="F597" s="26"/>
      <c r="G597" s="98"/>
      <c r="H597" s="98"/>
      <c r="I597" s="7"/>
    </row>
    <row r="598" spans="2:9" ht="21" customHeight="1">
      <c r="B598" s="25"/>
      <c r="C598" s="7"/>
      <c r="D598" s="7"/>
      <c r="E598" s="26"/>
      <c r="F598" s="26"/>
      <c r="G598" s="98"/>
      <c r="H598" s="98"/>
      <c r="I598" s="7"/>
    </row>
    <row r="599" spans="2:9" ht="21" customHeight="1">
      <c r="B599" s="25"/>
      <c r="C599" s="7"/>
      <c r="D599" s="7"/>
      <c r="E599" s="26"/>
      <c r="F599" s="26"/>
      <c r="G599" s="98"/>
      <c r="H599" s="98"/>
      <c r="I599" s="7"/>
    </row>
    <row r="600" spans="2:9" ht="21" customHeight="1">
      <c r="B600" s="25"/>
      <c r="C600" s="7"/>
      <c r="D600" s="7"/>
      <c r="E600" s="26"/>
      <c r="F600" s="26"/>
      <c r="G600" s="98"/>
      <c r="H600" s="98"/>
      <c r="I600" s="7"/>
    </row>
    <row r="601" spans="2:9" ht="21" customHeight="1">
      <c r="B601" s="25"/>
      <c r="C601" s="7"/>
      <c r="D601" s="7"/>
      <c r="E601" s="26"/>
      <c r="F601" s="26"/>
      <c r="G601" s="98"/>
      <c r="H601" s="98"/>
      <c r="I601" s="7"/>
    </row>
    <row r="602" spans="2:9" ht="21" customHeight="1">
      <c r="B602" s="25"/>
      <c r="C602" s="7"/>
      <c r="D602" s="7"/>
      <c r="E602" s="26"/>
      <c r="F602" s="26"/>
      <c r="G602" s="98"/>
      <c r="H602" s="98"/>
      <c r="I602" s="7"/>
    </row>
    <row r="603" spans="2:9" ht="21" customHeight="1">
      <c r="B603" s="25"/>
      <c r="C603" s="7"/>
      <c r="D603" s="7"/>
      <c r="E603" s="26"/>
      <c r="F603" s="26"/>
      <c r="G603" s="98"/>
      <c r="H603" s="98"/>
      <c r="I603" s="7"/>
    </row>
    <row r="604" spans="2:9" ht="21" customHeight="1">
      <c r="B604" s="25"/>
      <c r="C604" s="7"/>
      <c r="D604" s="7"/>
      <c r="E604" s="26"/>
      <c r="F604" s="26"/>
      <c r="G604" s="98"/>
      <c r="H604" s="98"/>
      <c r="I604" s="7"/>
    </row>
    <row r="605" spans="2:9" ht="21" customHeight="1">
      <c r="B605" s="25"/>
      <c r="C605" s="7"/>
      <c r="D605" s="7"/>
      <c r="E605" s="26"/>
      <c r="F605" s="26"/>
      <c r="G605" s="98"/>
      <c r="H605" s="98"/>
      <c r="I605" s="7"/>
    </row>
    <row r="606" spans="2:9" ht="21" customHeight="1">
      <c r="B606" s="25"/>
      <c r="C606" s="7"/>
      <c r="D606" s="7"/>
      <c r="E606" s="26"/>
      <c r="F606" s="26"/>
      <c r="G606" s="98"/>
      <c r="H606" s="98"/>
      <c r="I606" s="7"/>
    </row>
    <row r="607" spans="2:9" ht="21" customHeight="1">
      <c r="B607" s="25"/>
      <c r="C607" s="7"/>
      <c r="D607" s="7"/>
      <c r="E607" s="26"/>
      <c r="F607" s="26"/>
      <c r="G607" s="98"/>
      <c r="H607" s="98"/>
      <c r="I607" s="7"/>
    </row>
    <row r="608" spans="2:9" ht="21" customHeight="1">
      <c r="B608" s="25"/>
      <c r="C608" s="7"/>
      <c r="D608" s="7"/>
      <c r="E608" s="26"/>
      <c r="F608" s="26"/>
      <c r="G608" s="98"/>
      <c r="H608" s="98"/>
      <c r="I608" s="7"/>
    </row>
    <row r="609" spans="2:9" ht="21" customHeight="1">
      <c r="B609" s="25"/>
      <c r="C609" s="7"/>
      <c r="D609" s="7"/>
      <c r="E609" s="26"/>
      <c r="F609" s="26"/>
      <c r="G609" s="98"/>
      <c r="H609" s="98"/>
      <c r="I609" s="7"/>
    </row>
    <row r="610" spans="2:9" ht="21" customHeight="1">
      <c r="B610" s="25"/>
      <c r="C610" s="7"/>
      <c r="D610" s="7"/>
      <c r="E610" s="26"/>
      <c r="F610" s="26"/>
      <c r="G610" s="98"/>
      <c r="H610" s="98"/>
      <c r="I610" s="7"/>
    </row>
    <row r="611" spans="2:9" ht="21" customHeight="1">
      <c r="B611" s="25"/>
      <c r="C611" s="7"/>
      <c r="D611" s="7"/>
      <c r="E611" s="26"/>
      <c r="F611" s="26"/>
      <c r="G611" s="98"/>
      <c r="H611" s="98"/>
      <c r="I611" s="7"/>
    </row>
    <row r="612" spans="2:9" ht="21" customHeight="1">
      <c r="B612" s="25"/>
      <c r="C612" s="7"/>
      <c r="D612" s="7"/>
      <c r="E612" s="26"/>
      <c r="F612" s="26"/>
      <c r="G612" s="98"/>
      <c r="H612" s="98"/>
      <c r="I612" s="7"/>
    </row>
    <row r="613" spans="2:9" ht="21" customHeight="1">
      <c r="B613" s="25"/>
      <c r="C613" s="7"/>
      <c r="D613" s="7"/>
      <c r="E613" s="26"/>
      <c r="F613" s="26"/>
      <c r="G613" s="98"/>
      <c r="H613" s="98"/>
      <c r="I613" s="7"/>
    </row>
    <row r="614" spans="2:9" ht="21" customHeight="1">
      <c r="B614" s="25"/>
      <c r="C614" s="7"/>
      <c r="D614" s="7"/>
      <c r="E614" s="26"/>
      <c r="F614" s="26"/>
      <c r="G614" s="98"/>
      <c r="H614" s="98"/>
      <c r="I614" s="7"/>
    </row>
    <row r="615" spans="2:9" ht="21" customHeight="1">
      <c r="B615" s="25"/>
      <c r="C615" s="7"/>
      <c r="D615" s="7"/>
      <c r="E615" s="26"/>
      <c r="F615" s="26"/>
      <c r="G615" s="98"/>
      <c r="H615" s="98"/>
      <c r="I615" s="7"/>
    </row>
    <row r="616" spans="2:9" ht="21" customHeight="1">
      <c r="B616" s="25"/>
      <c r="C616" s="7"/>
      <c r="D616" s="7"/>
      <c r="E616" s="26"/>
      <c r="F616" s="26"/>
      <c r="G616" s="98"/>
      <c r="H616" s="98"/>
      <c r="I616" s="7"/>
    </row>
    <row r="617" spans="2:9" ht="21" customHeight="1">
      <c r="B617" s="25"/>
      <c r="C617" s="7"/>
      <c r="D617" s="7"/>
      <c r="E617" s="26"/>
      <c r="F617" s="26"/>
      <c r="G617" s="98"/>
      <c r="H617" s="98"/>
      <c r="I617" s="7"/>
    </row>
    <row r="618" spans="2:9" ht="21" customHeight="1">
      <c r="B618" s="25"/>
      <c r="C618" s="7"/>
      <c r="D618" s="7"/>
      <c r="E618" s="26"/>
      <c r="F618" s="26"/>
      <c r="G618" s="98"/>
      <c r="H618" s="98"/>
      <c r="I618" s="7"/>
    </row>
    <row r="619" spans="2:9" ht="21" customHeight="1">
      <c r="B619" s="25"/>
      <c r="C619" s="7"/>
      <c r="D619" s="7"/>
      <c r="E619" s="26"/>
      <c r="F619" s="26"/>
      <c r="G619" s="98"/>
      <c r="H619" s="98"/>
      <c r="I619" s="7"/>
    </row>
    <row r="620" spans="2:9" ht="21" customHeight="1">
      <c r="B620" s="25"/>
      <c r="C620" s="7"/>
      <c r="D620" s="7"/>
      <c r="E620" s="26"/>
      <c r="F620" s="26"/>
      <c r="G620" s="98"/>
      <c r="H620" s="98"/>
      <c r="I620" s="7"/>
    </row>
    <row r="621" spans="2:9" ht="21" customHeight="1">
      <c r="B621" s="25"/>
      <c r="C621" s="7"/>
      <c r="D621" s="7"/>
      <c r="E621" s="26"/>
      <c r="F621" s="26"/>
      <c r="G621" s="98"/>
      <c r="H621" s="98"/>
      <c r="I621" s="7"/>
    </row>
    <row r="622" spans="2:9" ht="21" customHeight="1">
      <c r="B622" s="25"/>
      <c r="C622" s="7"/>
      <c r="D622" s="7"/>
      <c r="E622" s="26"/>
      <c r="F622" s="26"/>
      <c r="G622" s="98"/>
      <c r="H622" s="98"/>
      <c r="I622" s="7"/>
    </row>
    <row r="623" spans="2:9" ht="21" customHeight="1">
      <c r="B623" s="25"/>
      <c r="C623" s="7"/>
      <c r="D623" s="7"/>
      <c r="E623" s="26"/>
      <c r="F623" s="26"/>
      <c r="G623" s="98"/>
      <c r="H623" s="98"/>
      <c r="I623" s="7"/>
    </row>
    <row r="624" spans="2:9" ht="21" customHeight="1">
      <c r="B624" s="25"/>
      <c r="C624" s="7"/>
      <c r="D624" s="7"/>
      <c r="E624" s="26"/>
      <c r="F624" s="26"/>
      <c r="G624" s="98"/>
      <c r="H624" s="98"/>
      <c r="I624" s="7"/>
    </row>
    <row r="625" spans="2:9" ht="21" customHeight="1">
      <c r="B625" s="25"/>
      <c r="C625" s="7"/>
      <c r="D625" s="7"/>
      <c r="E625" s="26"/>
      <c r="F625" s="26"/>
      <c r="G625" s="98"/>
      <c r="H625" s="98"/>
      <c r="I625" s="7"/>
    </row>
    <row r="626" spans="2:9" ht="21" customHeight="1">
      <c r="B626" s="25"/>
      <c r="C626" s="7"/>
      <c r="D626" s="7"/>
      <c r="E626" s="26"/>
      <c r="F626" s="26"/>
      <c r="G626" s="98"/>
      <c r="H626" s="98"/>
      <c r="I626" s="7"/>
    </row>
    <row r="627" spans="2:9" ht="21" customHeight="1">
      <c r="B627" s="25"/>
      <c r="C627" s="7"/>
      <c r="D627" s="7"/>
      <c r="E627" s="26"/>
      <c r="F627" s="26"/>
      <c r="G627" s="98"/>
      <c r="H627" s="98"/>
      <c r="I627" s="7"/>
    </row>
    <row r="628" spans="2:9" ht="21" customHeight="1">
      <c r="B628" s="25"/>
      <c r="C628" s="7"/>
      <c r="D628" s="7"/>
      <c r="E628" s="26"/>
      <c r="F628" s="26"/>
      <c r="G628" s="98"/>
      <c r="H628" s="98"/>
      <c r="I628" s="7"/>
    </row>
    <row r="629" spans="2:9" ht="21" customHeight="1">
      <c r="B629" s="25"/>
      <c r="C629" s="7"/>
      <c r="D629" s="7"/>
      <c r="E629" s="26"/>
      <c r="F629" s="26"/>
      <c r="G629" s="98"/>
      <c r="H629" s="98"/>
      <c r="I629" s="7"/>
    </row>
    <row r="630" spans="2:9" ht="21" customHeight="1">
      <c r="B630" s="25"/>
      <c r="C630" s="7"/>
      <c r="D630" s="7"/>
      <c r="E630" s="26"/>
      <c r="F630" s="26"/>
      <c r="G630" s="98"/>
      <c r="H630" s="98"/>
      <c r="I630" s="7"/>
    </row>
    <row r="631" spans="2:9" ht="21" customHeight="1">
      <c r="B631" s="25"/>
      <c r="C631" s="7"/>
      <c r="D631" s="7"/>
      <c r="E631" s="26"/>
      <c r="F631" s="26"/>
      <c r="G631" s="98"/>
      <c r="H631" s="98"/>
      <c r="I631" s="7"/>
    </row>
    <row r="632" spans="2:9" ht="21" customHeight="1">
      <c r="B632" s="25"/>
      <c r="C632" s="7"/>
      <c r="D632" s="7"/>
      <c r="E632" s="26"/>
      <c r="F632" s="26"/>
      <c r="G632" s="98"/>
      <c r="H632" s="98"/>
      <c r="I632" s="7"/>
    </row>
    <row r="633" spans="2:9" ht="21" customHeight="1">
      <c r="B633" s="25"/>
      <c r="C633" s="7"/>
      <c r="D633" s="7"/>
      <c r="E633" s="26"/>
      <c r="F633" s="26"/>
      <c r="G633" s="98"/>
      <c r="H633" s="98"/>
      <c r="I633" s="7"/>
    </row>
    <row r="634" spans="2:9" ht="21" customHeight="1">
      <c r="B634" s="25"/>
      <c r="C634" s="7"/>
      <c r="D634" s="7"/>
      <c r="E634" s="26"/>
      <c r="F634" s="26"/>
      <c r="G634" s="98"/>
      <c r="H634" s="98"/>
      <c r="I634" s="7"/>
    </row>
    <row r="635" spans="2:9" ht="21" customHeight="1">
      <c r="B635" s="25"/>
      <c r="C635" s="7"/>
      <c r="D635" s="7"/>
      <c r="E635" s="26"/>
      <c r="F635" s="26"/>
      <c r="G635" s="98"/>
      <c r="H635" s="98"/>
      <c r="I635" s="7"/>
    </row>
    <row r="636" spans="2:9" ht="21" customHeight="1">
      <c r="B636" s="25"/>
      <c r="C636" s="7"/>
      <c r="D636" s="7"/>
      <c r="E636" s="26"/>
      <c r="F636" s="26"/>
      <c r="G636" s="98"/>
      <c r="H636" s="98"/>
      <c r="I636" s="7"/>
    </row>
    <row r="637" spans="2:9" ht="21" customHeight="1">
      <c r="B637" s="25"/>
      <c r="C637" s="7"/>
      <c r="D637" s="7"/>
      <c r="E637" s="26"/>
      <c r="F637" s="26"/>
      <c r="G637" s="98"/>
      <c r="H637" s="98"/>
      <c r="I637" s="7"/>
    </row>
    <row r="638" spans="2:9" ht="21" customHeight="1">
      <c r="B638" s="25"/>
      <c r="C638" s="7"/>
      <c r="D638" s="7"/>
      <c r="E638" s="26"/>
      <c r="F638" s="26"/>
      <c r="G638" s="98"/>
      <c r="H638" s="98"/>
      <c r="I638" s="7"/>
    </row>
    <row r="639" spans="2:9" ht="21" customHeight="1">
      <c r="B639" s="25"/>
      <c r="C639" s="7"/>
      <c r="D639" s="7"/>
      <c r="E639" s="26"/>
      <c r="F639" s="26"/>
      <c r="G639" s="98"/>
      <c r="H639" s="98"/>
      <c r="I639" s="7"/>
    </row>
    <row r="640" spans="2:9" ht="21" customHeight="1">
      <c r="B640" s="25"/>
      <c r="C640" s="7"/>
      <c r="D640" s="7"/>
      <c r="E640" s="26"/>
      <c r="F640" s="26"/>
      <c r="G640" s="98"/>
      <c r="H640" s="98"/>
      <c r="I640" s="7"/>
    </row>
    <row r="641" spans="2:9" ht="21" customHeight="1">
      <c r="B641" s="25"/>
      <c r="C641" s="7"/>
      <c r="D641" s="7"/>
      <c r="E641" s="26"/>
      <c r="F641" s="26"/>
      <c r="G641" s="98"/>
      <c r="H641" s="98"/>
      <c r="I641" s="7"/>
    </row>
    <row r="642" spans="2:9" ht="21" customHeight="1">
      <c r="B642" s="25"/>
      <c r="C642" s="7"/>
      <c r="D642" s="7"/>
      <c r="E642" s="26"/>
      <c r="F642" s="26"/>
      <c r="G642" s="98"/>
      <c r="H642" s="98"/>
      <c r="I642" s="7"/>
    </row>
    <row r="643" spans="2:9" ht="21" customHeight="1">
      <c r="B643" s="25"/>
      <c r="C643" s="7"/>
      <c r="D643" s="7"/>
      <c r="E643" s="26"/>
      <c r="F643" s="26"/>
      <c r="G643" s="98"/>
      <c r="H643" s="98"/>
      <c r="I643" s="7"/>
    </row>
    <row r="644" spans="2:9" ht="21" customHeight="1">
      <c r="B644" s="25"/>
      <c r="C644" s="7"/>
      <c r="D644" s="7"/>
      <c r="E644" s="26"/>
      <c r="F644" s="26"/>
      <c r="G644" s="98"/>
      <c r="H644" s="98"/>
      <c r="I644" s="7"/>
    </row>
    <row r="645" spans="2:9" ht="21" customHeight="1">
      <c r="B645" s="25"/>
      <c r="C645" s="7"/>
      <c r="D645" s="7"/>
      <c r="E645" s="26"/>
      <c r="F645" s="26"/>
      <c r="G645" s="98"/>
      <c r="H645" s="98"/>
      <c r="I645" s="7"/>
    </row>
    <row r="646" spans="2:9" ht="21" customHeight="1">
      <c r="B646" s="25"/>
      <c r="C646" s="7"/>
      <c r="D646" s="7"/>
      <c r="E646" s="26"/>
      <c r="F646" s="26"/>
      <c r="G646" s="98"/>
      <c r="H646" s="98"/>
      <c r="I646" s="7"/>
    </row>
    <row r="647" spans="2:9" ht="21" customHeight="1">
      <c r="B647" s="25"/>
      <c r="C647" s="7"/>
      <c r="D647" s="7"/>
      <c r="E647" s="26"/>
      <c r="F647" s="26"/>
      <c r="G647" s="98"/>
      <c r="H647" s="98"/>
      <c r="I647" s="7"/>
    </row>
    <row r="648" spans="2:9" ht="21" customHeight="1">
      <c r="B648" s="25"/>
      <c r="C648" s="7"/>
      <c r="D648" s="7"/>
      <c r="E648" s="26"/>
      <c r="F648" s="26"/>
      <c r="G648" s="98"/>
      <c r="H648" s="98"/>
      <c r="I648" s="7"/>
    </row>
    <row r="649" spans="2:9" ht="21" customHeight="1">
      <c r="B649" s="25"/>
      <c r="C649" s="7"/>
      <c r="D649" s="7"/>
      <c r="E649" s="26"/>
      <c r="F649" s="26"/>
      <c r="G649" s="98"/>
      <c r="H649" s="98"/>
      <c r="I649" s="7"/>
    </row>
    <row r="650" spans="2:9" ht="21" customHeight="1">
      <c r="B650" s="25"/>
      <c r="C650" s="7"/>
      <c r="D650" s="7"/>
      <c r="E650" s="26"/>
      <c r="F650" s="26"/>
      <c r="G650" s="98"/>
      <c r="H650" s="98"/>
      <c r="I650" s="7"/>
    </row>
    <row r="651" spans="2:9" ht="21" customHeight="1">
      <c r="B651" s="25"/>
      <c r="C651" s="7"/>
      <c r="D651" s="7"/>
      <c r="E651" s="26"/>
      <c r="F651" s="26"/>
      <c r="G651" s="98"/>
      <c r="H651" s="98"/>
      <c r="I651" s="7"/>
    </row>
    <row r="652" spans="2:9" ht="21" customHeight="1">
      <c r="B652" s="25"/>
      <c r="C652" s="7"/>
      <c r="D652" s="7"/>
      <c r="E652" s="26"/>
      <c r="F652" s="26"/>
      <c r="G652" s="98"/>
      <c r="H652" s="98"/>
      <c r="I652" s="7"/>
    </row>
    <row r="653" spans="2:9" ht="21" customHeight="1">
      <c r="B653" s="25"/>
      <c r="C653" s="7"/>
      <c r="D653" s="7"/>
      <c r="E653" s="26"/>
      <c r="F653" s="26"/>
      <c r="G653" s="98"/>
      <c r="H653" s="98"/>
      <c r="I653" s="7"/>
    </row>
    <row r="654" spans="2:9" ht="21" customHeight="1">
      <c r="B654" s="25"/>
      <c r="C654" s="7"/>
      <c r="D654" s="7"/>
      <c r="E654" s="26"/>
      <c r="F654" s="26"/>
      <c r="G654" s="98"/>
      <c r="H654" s="98"/>
      <c r="I654" s="7"/>
    </row>
    <row r="655" spans="2:9" ht="21" customHeight="1">
      <c r="B655" s="25"/>
      <c r="C655" s="7"/>
      <c r="D655" s="7"/>
      <c r="E655" s="26"/>
      <c r="F655" s="26"/>
      <c r="G655" s="98"/>
      <c r="H655" s="98"/>
      <c r="I655" s="7"/>
    </row>
    <row r="656" spans="2:9" ht="21" customHeight="1">
      <c r="B656" s="25"/>
      <c r="C656" s="7"/>
      <c r="D656" s="7"/>
      <c r="E656" s="26"/>
      <c r="F656" s="26"/>
      <c r="G656" s="98"/>
      <c r="H656" s="98"/>
      <c r="I656" s="7"/>
    </row>
    <row r="657" spans="2:9" ht="21" customHeight="1">
      <c r="B657" s="25"/>
      <c r="C657" s="7"/>
      <c r="D657" s="7"/>
      <c r="E657" s="26"/>
      <c r="F657" s="26"/>
      <c r="G657" s="98"/>
      <c r="H657" s="98"/>
      <c r="I657" s="7"/>
    </row>
    <row r="658" spans="2:9" ht="21" customHeight="1">
      <c r="B658" s="25"/>
      <c r="C658" s="7"/>
      <c r="D658" s="7"/>
      <c r="E658" s="26"/>
      <c r="F658" s="26"/>
      <c r="G658" s="98"/>
      <c r="H658" s="98"/>
      <c r="I658" s="7"/>
    </row>
    <row r="659" spans="2:9" ht="21" customHeight="1">
      <c r="B659" s="25"/>
      <c r="C659" s="7"/>
      <c r="D659" s="7"/>
      <c r="E659" s="26"/>
      <c r="F659" s="26"/>
      <c r="G659" s="98"/>
      <c r="H659" s="98"/>
      <c r="I659" s="7"/>
    </row>
    <row r="660" spans="2:9" ht="21" customHeight="1">
      <c r="B660" s="25"/>
      <c r="C660" s="7"/>
      <c r="D660" s="7"/>
      <c r="E660" s="26"/>
      <c r="F660" s="26"/>
      <c r="G660" s="98"/>
      <c r="H660" s="98"/>
      <c r="I660" s="7"/>
    </row>
    <row r="661" spans="2:9" ht="21" customHeight="1">
      <c r="B661" s="25"/>
      <c r="C661" s="7"/>
      <c r="D661" s="7"/>
      <c r="E661" s="26"/>
      <c r="F661" s="26"/>
      <c r="G661" s="98"/>
      <c r="H661" s="98"/>
      <c r="I661" s="7"/>
    </row>
    <row r="662" spans="2:9" ht="21" customHeight="1">
      <c r="B662" s="25"/>
      <c r="C662" s="7"/>
      <c r="D662" s="7"/>
      <c r="E662" s="26"/>
      <c r="F662" s="26"/>
      <c r="G662" s="98"/>
      <c r="H662" s="98"/>
      <c r="I662" s="7"/>
    </row>
    <row r="663" spans="2:9" ht="21" customHeight="1">
      <c r="B663" s="25"/>
      <c r="C663" s="7"/>
      <c r="D663" s="7"/>
      <c r="E663" s="26"/>
      <c r="F663" s="26"/>
      <c r="G663" s="98"/>
      <c r="H663" s="98"/>
      <c r="I663" s="7"/>
    </row>
    <row r="664" spans="2:9" ht="21" customHeight="1">
      <c r="B664" s="25"/>
      <c r="C664" s="7"/>
      <c r="D664" s="7"/>
      <c r="E664" s="26"/>
      <c r="F664" s="26"/>
      <c r="G664" s="98"/>
      <c r="H664" s="98"/>
      <c r="I664" s="7"/>
    </row>
    <row r="665" spans="2:9" ht="21" customHeight="1">
      <c r="B665" s="25"/>
      <c r="C665" s="7"/>
      <c r="D665" s="7"/>
      <c r="E665" s="26"/>
      <c r="F665" s="26"/>
      <c r="G665" s="98"/>
      <c r="H665" s="98"/>
      <c r="I665" s="7"/>
    </row>
    <row r="666" spans="2:9" ht="21" customHeight="1">
      <c r="B666" s="25"/>
      <c r="C666" s="7"/>
      <c r="D666" s="7"/>
      <c r="E666" s="26"/>
      <c r="F666" s="26"/>
      <c r="G666" s="98"/>
      <c r="H666" s="98"/>
      <c r="I666" s="7"/>
    </row>
    <row r="667" spans="2:9" ht="21" customHeight="1">
      <c r="B667" s="25"/>
      <c r="C667" s="7"/>
      <c r="D667" s="7"/>
      <c r="E667" s="26"/>
      <c r="F667" s="26"/>
      <c r="G667" s="98"/>
      <c r="H667" s="98"/>
      <c r="I667" s="7"/>
    </row>
    <row r="668" spans="2:9" ht="21" customHeight="1">
      <c r="B668" s="25"/>
      <c r="C668" s="7"/>
      <c r="D668" s="7"/>
      <c r="E668" s="26"/>
      <c r="F668" s="26"/>
      <c r="G668" s="98"/>
      <c r="H668" s="98"/>
      <c r="I668" s="7"/>
    </row>
    <row r="669" spans="2:9" ht="21" customHeight="1">
      <c r="B669" s="25"/>
      <c r="C669" s="7"/>
      <c r="D669" s="7"/>
      <c r="E669" s="26"/>
      <c r="F669" s="26"/>
      <c r="G669" s="98"/>
      <c r="H669" s="98"/>
      <c r="I669" s="7"/>
    </row>
    <row r="670" spans="2:9" ht="21" customHeight="1">
      <c r="B670" s="25"/>
      <c r="C670" s="7"/>
      <c r="D670" s="7"/>
      <c r="E670" s="26"/>
      <c r="F670" s="26"/>
      <c r="G670" s="98"/>
      <c r="H670" s="98"/>
      <c r="I670" s="7"/>
    </row>
    <row r="671" spans="2:9" ht="21" customHeight="1">
      <c r="B671" s="25"/>
      <c r="C671" s="7"/>
      <c r="D671" s="7"/>
      <c r="E671" s="26"/>
      <c r="F671" s="26"/>
      <c r="G671" s="98"/>
      <c r="H671" s="98"/>
      <c r="I671" s="7"/>
    </row>
    <row r="672" spans="2:9" ht="21" customHeight="1">
      <c r="B672" s="25"/>
      <c r="C672" s="7"/>
      <c r="D672" s="7"/>
      <c r="E672" s="26"/>
      <c r="F672" s="26"/>
      <c r="G672" s="98"/>
      <c r="H672" s="98"/>
      <c r="I672" s="7"/>
    </row>
    <row r="673" spans="2:9" ht="21" customHeight="1">
      <c r="B673" s="25"/>
      <c r="C673" s="7"/>
      <c r="D673" s="7"/>
      <c r="E673" s="26"/>
      <c r="F673" s="26"/>
      <c r="G673" s="98"/>
      <c r="H673" s="98"/>
      <c r="I673" s="7"/>
    </row>
    <row r="674" spans="2:9" ht="21" customHeight="1">
      <c r="B674" s="25"/>
      <c r="C674" s="7"/>
      <c r="D674" s="7"/>
      <c r="E674" s="26"/>
      <c r="F674" s="26"/>
      <c r="G674" s="98"/>
      <c r="H674" s="98"/>
      <c r="I674" s="7"/>
    </row>
    <row r="675" spans="2:9" ht="21" customHeight="1">
      <c r="B675" s="25"/>
      <c r="C675" s="7"/>
      <c r="D675" s="7"/>
      <c r="E675" s="26"/>
      <c r="F675" s="26"/>
      <c r="G675" s="98"/>
      <c r="H675" s="98"/>
      <c r="I675" s="7"/>
    </row>
    <row r="676" spans="2:9" ht="21" customHeight="1">
      <c r="B676" s="25"/>
      <c r="C676" s="7"/>
      <c r="D676" s="7"/>
      <c r="E676" s="26"/>
      <c r="F676" s="26"/>
      <c r="G676" s="98"/>
      <c r="H676" s="98"/>
      <c r="I676" s="7"/>
    </row>
    <row r="677" spans="2:9" ht="21" customHeight="1">
      <c r="B677" s="25"/>
      <c r="C677" s="7"/>
      <c r="D677" s="7"/>
      <c r="E677" s="26"/>
      <c r="F677" s="26"/>
      <c r="G677" s="98"/>
      <c r="H677" s="98"/>
      <c r="I677" s="7"/>
    </row>
    <row r="678" spans="2:9" ht="21" customHeight="1">
      <c r="B678" s="25"/>
      <c r="C678" s="7"/>
      <c r="D678" s="7"/>
      <c r="E678" s="26"/>
      <c r="F678" s="26"/>
      <c r="G678" s="98"/>
      <c r="H678" s="98"/>
      <c r="I678" s="7"/>
    </row>
    <row r="679" spans="2:9" ht="21" customHeight="1">
      <c r="B679" s="25"/>
      <c r="C679" s="7"/>
      <c r="D679" s="7"/>
      <c r="E679" s="26"/>
      <c r="F679" s="26"/>
      <c r="G679" s="98"/>
      <c r="H679" s="98"/>
      <c r="I679" s="7"/>
    </row>
    <row r="680" spans="2:9" ht="21" customHeight="1">
      <c r="B680" s="25"/>
      <c r="C680" s="7"/>
      <c r="D680" s="7"/>
      <c r="E680" s="26"/>
      <c r="F680" s="26"/>
      <c r="G680" s="98"/>
      <c r="H680" s="98"/>
      <c r="I680" s="7"/>
    </row>
    <row r="681" spans="2:9" ht="21" customHeight="1">
      <c r="B681" s="25"/>
      <c r="C681" s="7"/>
      <c r="D681" s="7"/>
      <c r="E681" s="26"/>
      <c r="F681" s="26"/>
      <c r="G681" s="98"/>
      <c r="H681" s="98"/>
      <c r="I681" s="7"/>
    </row>
    <row r="682" spans="2:9" ht="21" customHeight="1">
      <c r="B682" s="25"/>
      <c r="C682" s="7"/>
      <c r="D682" s="7"/>
      <c r="E682" s="26"/>
      <c r="F682" s="26"/>
      <c r="G682" s="98"/>
      <c r="H682" s="98"/>
      <c r="I682" s="7"/>
    </row>
    <row r="683" spans="2:9" ht="21" customHeight="1">
      <c r="B683" s="25"/>
      <c r="C683" s="7"/>
      <c r="D683" s="7"/>
      <c r="E683" s="26"/>
      <c r="F683" s="26"/>
      <c r="G683" s="98"/>
      <c r="H683" s="98"/>
      <c r="I683" s="7"/>
    </row>
    <row r="684" spans="2:9" ht="21" customHeight="1">
      <c r="B684" s="25"/>
      <c r="C684" s="7"/>
      <c r="D684" s="7"/>
      <c r="E684" s="26"/>
      <c r="F684" s="26"/>
      <c r="G684" s="98"/>
      <c r="H684" s="98"/>
      <c r="I684" s="7"/>
    </row>
    <row r="685" spans="2:9" ht="21" customHeight="1">
      <c r="B685" s="25"/>
      <c r="C685" s="7"/>
      <c r="D685" s="7"/>
      <c r="E685" s="26"/>
      <c r="F685" s="26"/>
      <c r="G685" s="98"/>
      <c r="H685" s="98"/>
      <c r="I685" s="7"/>
    </row>
    <row r="686" spans="2:9" ht="21" customHeight="1">
      <c r="B686" s="25"/>
      <c r="C686" s="7"/>
      <c r="D686" s="7"/>
      <c r="E686" s="26"/>
      <c r="F686" s="26"/>
      <c r="G686" s="98"/>
      <c r="H686" s="98"/>
      <c r="I686" s="7"/>
    </row>
    <row r="687" spans="2:9" ht="21" customHeight="1">
      <c r="B687" s="25"/>
      <c r="C687" s="7"/>
      <c r="D687" s="7"/>
      <c r="E687" s="26"/>
      <c r="F687" s="26"/>
      <c r="G687" s="98"/>
      <c r="H687" s="98"/>
      <c r="I687" s="7"/>
    </row>
    <row r="688" spans="2:9" ht="21" customHeight="1">
      <c r="B688" s="25"/>
      <c r="C688" s="7"/>
      <c r="D688" s="7"/>
      <c r="E688" s="26"/>
      <c r="F688" s="26"/>
      <c r="G688" s="98"/>
      <c r="H688" s="98"/>
      <c r="I688" s="7"/>
    </row>
    <row r="689" spans="2:9" ht="21" customHeight="1">
      <c r="B689" s="25"/>
      <c r="C689" s="7"/>
      <c r="D689" s="7"/>
      <c r="E689" s="26"/>
      <c r="F689" s="26"/>
      <c r="G689" s="98"/>
      <c r="H689" s="98"/>
      <c r="I689" s="7"/>
    </row>
    <row r="690" spans="2:9" ht="21" customHeight="1">
      <c r="B690" s="25"/>
      <c r="C690" s="7"/>
      <c r="D690" s="7"/>
      <c r="E690" s="26"/>
      <c r="F690" s="26"/>
      <c r="G690" s="98"/>
      <c r="H690" s="98"/>
      <c r="I690" s="7"/>
    </row>
    <row r="691" spans="2:9" ht="21" customHeight="1">
      <c r="B691" s="25"/>
      <c r="C691" s="7"/>
      <c r="D691" s="7"/>
      <c r="E691" s="26"/>
      <c r="F691" s="26"/>
      <c r="G691" s="98"/>
      <c r="H691" s="98"/>
      <c r="I691" s="7"/>
    </row>
    <row r="692" spans="2:9" ht="21" customHeight="1">
      <c r="B692" s="25"/>
      <c r="C692" s="7"/>
      <c r="D692" s="7"/>
      <c r="E692" s="26"/>
      <c r="F692" s="26"/>
      <c r="G692" s="98"/>
      <c r="H692" s="98"/>
      <c r="I692" s="7"/>
    </row>
    <row r="693" spans="2:9" ht="21" customHeight="1">
      <c r="B693" s="25"/>
      <c r="C693" s="7"/>
      <c r="D693" s="7"/>
      <c r="E693" s="26"/>
      <c r="F693" s="26"/>
      <c r="G693" s="98"/>
      <c r="H693" s="98"/>
      <c r="I693" s="7"/>
    </row>
    <row r="694" spans="2:9" ht="21" customHeight="1">
      <c r="B694" s="25"/>
      <c r="C694" s="7"/>
      <c r="D694" s="7"/>
      <c r="E694" s="26"/>
      <c r="F694" s="26"/>
      <c r="G694" s="98"/>
      <c r="H694" s="98"/>
      <c r="I694" s="7"/>
    </row>
    <row r="695" spans="2:9" ht="21" customHeight="1">
      <c r="B695" s="25"/>
      <c r="C695" s="7"/>
      <c r="D695" s="7"/>
      <c r="E695" s="26"/>
      <c r="F695" s="26"/>
      <c r="G695" s="98"/>
      <c r="H695" s="98"/>
      <c r="I695" s="7"/>
    </row>
    <row r="696" spans="2:9" ht="21" customHeight="1">
      <c r="B696" s="25"/>
      <c r="C696" s="7"/>
      <c r="D696" s="7"/>
      <c r="E696" s="26"/>
      <c r="F696" s="26"/>
      <c r="G696" s="98"/>
      <c r="H696" s="98"/>
      <c r="I696" s="7"/>
    </row>
    <row r="697" spans="2:9" ht="21" customHeight="1">
      <c r="B697" s="25"/>
      <c r="C697" s="7"/>
      <c r="D697" s="7"/>
      <c r="E697" s="26"/>
      <c r="F697" s="26"/>
      <c r="G697" s="98"/>
      <c r="H697" s="98"/>
      <c r="I697" s="7"/>
    </row>
    <row r="698" spans="2:9" ht="21" customHeight="1">
      <c r="B698" s="25"/>
      <c r="C698" s="7"/>
      <c r="D698" s="7"/>
      <c r="E698" s="26"/>
      <c r="F698" s="26"/>
      <c r="G698" s="98"/>
      <c r="H698" s="98"/>
      <c r="I698" s="7"/>
    </row>
    <row r="699" spans="2:9" ht="21" customHeight="1">
      <c r="B699" s="25"/>
      <c r="C699" s="7"/>
      <c r="D699" s="7"/>
      <c r="E699" s="26"/>
      <c r="F699" s="26"/>
      <c r="G699" s="98"/>
      <c r="H699" s="98"/>
      <c r="I699" s="7"/>
    </row>
    <row r="700" spans="2:9" ht="21" customHeight="1">
      <c r="B700" s="25"/>
      <c r="C700" s="7"/>
      <c r="D700" s="7"/>
      <c r="E700" s="26"/>
      <c r="F700" s="26"/>
      <c r="G700" s="98"/>
      <c r="H700" s="98"/>
      <c r="I700" s="7"/>
    </row>
    <row r="701" spans="2:9" ht="21" customHeight="1">
      <c r="B701" s="25"/>
      <c r="C701" s="7"/>
      <c r="D701" s="7"/>
      <c r="E701" s="26"/>
      <c r="F701" s="26"/>
      <c r="G701" s="98"/>
      <c r="H701" s="98"/>
      <c r="I701" s="7"/>
    </row>
    <row r="702" spans="2:9" ht="21" customHeight="1">
      <c r="B702" s="25"/>
      <c r="C702" s="7"/>
      <c r="D702" s="7"/>
      <c r="E702" s="26"/>
      <c r="F702" s="26"/>
      <c r="G702" s="98"/>
      <c r="H702" s="98"/>
      <c r="I702" s="7"/>
    </row>
    <row r="703" spans="2:9" ht="21" customHeight="1">
      <c r="B703" s="25"/>
      <c r="C703" s="7"/>
      <c r="D703" s="7"/>
      <c r="E703" s="26"/>
      <c r="F703" s="26"/>
      <c r="G703" s="98"/>
      <c r="H703" s="98"/>
      <c r="I703" s="7"/>
    </row>
    <row r="704" spans="2:9" ht="21" customHeight="1">
      <c r="B704" s="25"/>
      <c r="C704" s="7"/>
      <c r="D704" s="7"/>
      <c r="E704" s="26"/>
      <c r="F704" s="26"/>
      <c r="G704" s="98"/>
      <c r="H704" s="98"/>
      <c r="I704" s="7"/>
    </row>
    <row r="705" spans="2:9" ht="21" customHeight="1">
      <c r="B705" s="25"/>
      <c r="C705" s="7"/>
      <c r="D705" s="7"/>
      <c r="E705" s="26"/>
      <c r="F705" s="26"/>
      <c r="G705" s="98"/>
      <c r="H705" s="98"/>
      <c r="I705" s="7"/>
    </row>
    <row r="706" spans="2:9" ht="21" customHeight="1">
      <c r="B706" s="25"/>
      <c r="C706" s="7"/>
      <c r="D706" s="7"/>
      <c r="E706" s="26"/>
      <c r="F706" s="26"/>
      <c r="G706" s="98"/>
      <c r="H706" s="98"/>
      <c r="I706" s="7"/>
    </row>
    <row r="707" spans="2:9" ht="21" customHeight="1">
      <c r="B707" s="25"/>
      <c r="C707" s="7"/>
      <c r="D707" s="7"/>
      <c r="E707" s="26"/>
      <c r="F707" s="26"/>
      <c r="G707" s="98"/>
      <c r="H707" s="98"/>
      <c r="I707" s="7"/>
    </row>
    <row r="708" spans="2:9" ht="21" customHeight="1">
      <c r="B708" s="25"/>
      <c r="C708" s="7"/>
      <c r="D708" s="7"/>
      <c r="E708" s="26"/>
      <c r="F708" s="26"/>
      <c r="G708" s="98"/>
      <c r="H708" s="98"/>
      <c r="I708" s="7"/>
    </row>
    <row r="709" spans="2:9" ht="21" customHeight="1">
      <c r="B709" s="25"/>
      <c r="C709" s="7"/>
      <c r="D709" s="7"/>
      <c r="E709" s="26"/>
      <c r="F709" s="26"/>
      <c r="G709" s="98"/>
      <c r="H709" s="98"/>
      <c r="I709" s="7"/>
    </row>
    <row r="710" spans="2:9" ht="21" customHeight="1">
      <c r="B710" s="25"/>
      <c r="C710" s="7"/>
      <c r="D710" s="7"/>
      <c r="E710" s="26"/>
      <c r="F710" s="26"/>
      <c r="G710" s="98"/>
      <c r="H710" s="98"/>
      <c r="I710" s="7"/>
    </row>
    <row r="711" spans="2:9" ht="21" customHeight="1">
      <c r="B711" s="25"/>
      <c r="C711" s="7"/>
      <c r="D711" s="7"/>
      <c r="E711" s="26"/>
      <c r="F711" s="26"/>
      <c r="G711" s="98"/>
      <c r="H711" s="98"/>
      <c r="I711" s="7"/>
    </row>
    <row r="712" spans="2:9" ht="21" customHeight="1">
      <c r="B712" s="25"/>
      <c r="C712" s="7"/>
      <c r="D712" s="7"/>
      <c r="E712" s="26"/>
      <c r="F712" s="26"/>
      <c r="G712" s="98"/>
      <c r="H712" s="98"/>
      <c r="I712" s="7"/>
    </row>
    <row r="713" spans="2:9" ht="21" customHeight="1">
      <c r="B713" s="25"/>
      <c r="C713" s="7"/>
      <c r="D713" s="7"/>
      <c r="E713" s="26"/>
      <c r="F713" s="26"/>
      <c r="G713" s="98"/>
      <c r="H713" s="98"/>
      <c r="I713" s="7"/>
    </row>
    <row r="714" spans="2:9" ht="21" customHeight="1">
      <c r="B714" s="25"/>
      <c r="C714" s="7"/>
      <c r="D714" s="7"/>
      <c r="E714" s="26"/>
      <c r="F714" s="26"/>
      <c r="G714" s="98"/>
      <c r="H714" s="98"/>
      <c r="I714" s="7"/>
    </row>
    <row r="715" spans="2:9" ht="21" customHeight="1">
      <c r="B715" s="25"/>
      <c r="C715" s="7"/>
      <c r="D715" s="7"/>
      <c r="E715" s="26"/>
      <c r="F715" s="26"/>
      <c r="G715" s="98"/>
      <c r="H715" s="98"/>
      <c r="I715" s="7"/>
    </row>
    <row r="716" spans="2:9" ht="21" customHeight="1">
      <c r="B716" s="25"/>
      <c r="C716" s="7"/>
      <c r="D716" s="7"/>
      <c r="E716" s="26"/>
      <c r="F716" s="26"/>
      <c r="G716" s="98"/>
      <c r="H716" s="98"/>
      <c r="I716" s="7"/>
    </row>
    <row r="717" spans="2:9" ht="21" customHeight="1">
      <c r="B717" s="25"/>
      <c r="C717" s="7"/>
      <c r="D717" s="7"/>
      <c r="E717" s="26"/>
      <c r="F717" s="26"/>
      <c r="G717" s="98"/>
      <c r="H717" s="98"/>
      <c r="I717" s="7"/>
    </row>
    <row r="718" spans="2:9" ht="21" customHeight="1">
      <c r="B718" s="25"/>
      <c r="C718" s="7"/>
      <c r="D718" s="7"/>
      <c r="E718" s="26"/>
      <c r="F718" s="26"/>
      <c r="G718" s="98"/>
      <c r="H718" s="98"/>
      <c r="I718" s="7"/>
    </row>
    <row r="719" spans="2:9" ht="21" customHeight="1">
      <c r="B719" s="25"/>
      <c r="C719" s="7"/>
      <c r="D719" s="7"/>
      <c r="E719" s="26"/>
      <c r="F719" s="26"/>
      <c r="G719" s="98"/>
      <c r="H719" s="98"/>
      <c r="I719" s="7"/>
    </row>
    <row r="720" spans="2:9" ht="21" customHeight="1">
      <c r="B720" s="25"/>
      <c r="C720" s="7"/>
      <c r="D720" s="7"/>
      <c r="E720" s="26"/>
      <c r="F720" s="26"/>
      <c r="G720" s="98"/>
      <c r="H720" s="98"/>
      <c r="I720" s="7"/>
    </row>
    <row r="721" spans="2:9" ht="21" customHeight="1">
      <c r="B721" s="25"/>
      <c r="C721" s="7"/>
      <c r="D721" s="7"/>
      <c r="E721" s="26"/>
      <c r="F721" s="26"/>
      <c r="G721" s="98"/>
      <c r="H721" s="98"/>
      <c r="I721" s="7"/>
    </row>
    <row r="722" spans="2:9" ht="21" customHeight="1">
      <c r="B722" s="25"/>
      <c r="C722" s="7"/>
      <c r="D722" s="7"/>
      <c r="E722" s="26"/>
      <c r="F722" s="26"/>
      <c r="G722" s="98"/>
      <c r="H722" s="98"/>
      <c r="I722" s="7"/>
    </row>
    <row r="723" spans="2:9" ht="21" customHeight="1">
      <c r="B723" s="25"/>
      <c r="C723" s="7"/>
      <c r="D723" s="7"/>
      <c r="E723" s="26"/>
      <c r="F723" s="26"/>
      <c r="G723" s="98"/>
      <c r="H723" s="98"/>
      <c r="I723" s="7"/>
    </row>
    <row r="724" spans="2:9" ht="21" customHeight="1">
      <c r="B724" s="25"/>
      <c r="C724" s="7"/>
      <c r="D724" s="7"/>
      <c r="E724" s="26"/>
      <c r="F724" s="26"/>
      <c r="G724" s="98"/>
      <c r="H724" s="98"/>
      <c r="I724" s="7"/>
    </row>
    <row r="725" spans="2:9" ht="21" customHeight="1">
      <c r="B725" s="25"/>
      <c r="C725" s="7"/>
      <c r="D725" s="7"/>
      <c r="E725" s="26"/>
      <c r="F725" s="26"/>
      <c r="G725" s="98"/>
      <c r="H725" s="98"/>
      <c r="I725" s="7"/>
    </row>
    <row r="726" spans="2:9" ht="21" customHeight="1">
      <c r="B726" s="25"/>
      <c r="C726" s="7"/>
      <c r="D726" s="7"/>
      <c r="E726" s="26"/>
      <c r="F726" s="26"/>
      <c r="G726" s="98"/>
      <c r="H726" s="98"/>
      <c r="I726" s="7"/>
    </row>
    <row r="727" spans="2:9" ht="21" customHeight="1">
      <c r="B727" s="25"/>
      <c r="C727" s="7"/>
      <c r="D727" s="7"/>
      <c r="E727" s="26"/>
      <c r="F727" s="26"/>
      <c r="G727" s="98"/>
      <c r="H727" s="98"/>
      <c r="I727" s="7"/>
    </row>
    <row r="728" spans="2:9" ht="21" customHeight="1">
      <c r="B728" s="25"/>
      <c r="C728" s="7"/>
      <c r="D728" s="7"/>
      <c r="E728" s="26"/>
      <c r="F728" s="26"/>
      <c r="G728" s="98"/>
      <c r="H728" s="98"/>
      <c r="I728" s="7"/>
    </row>
    <row r="729" spans="2:9" ht="21" customHeight="1">
      <c r="B729" s="25"/>
      <c r="C729" s="7"/>
      <c r="D729" s="7"/>
      <c r="E729" s="26"/>
      <c r="F729" s="26"/>
      <c r="G729" s="98"/>
      <c r="H729" s="98"/>
      <c r="I729" s="7"/>
    </row>
    <row r="730" spans="2:9" ht="21" customHeight="1">
      <c r="B730" s="25"/>
      <c r="C730" s="7"/>
      <c r="D730" s="7"/>
      <c r="E730" s="26"/>
      <c r="F730" s="26"/>
      <c r="G730" s="98"/>
      <c r="H730" s="98"/>
      <c r="I730" s="7"/>
    </row>
    <row r="731" spans="2:9" ht="21" customHeight="1">
      <c r="B731" s="25"/>
      <c r="C731" s="7"/>
      <c r="D731" s="7"/>
      <c r="E731" s="26"/>
      <c r="F731" s="26"/>
      <c r="G731" s="98"/>
      <c r="H731" s="98"/>
      <c r="I731" s="7"/>
    </row>
    <row r="732" spans="2:9" ht="21" customHeight="1">
      <c r="B732" s="25"/>
      <c r="C732" s="7"/>
      <c r="D732" s="7"/>
      <c r="E732" s="26"/>
      <c r="F732" s="26"/>
      <c r="G732" s="98"/>
      <c r="H732" s="98"/>
      <c r="I732" s="7"/>
    </row>
    <row r="733" spans="2:9" ht="21" customHeight="1">
      <c r="B733" s="25"/>
      <c r="C733" s="7"/>
      <c r="D733" s="7"/>
      <c r="E733" s="26"/>
      <c r="F733" s="26"/>
      <c r="G733" s="98"/>
      <c r="H733" s="98"/>
      <c r="I733" s="7"/>
    </row>
    <row r="734" spans="2:9" ht="21" customHeight="1">
      <c r="B734" s="25"/>
      <c r="C734" s="7"/>
      <c r="D734" s="7"/>
      <c r="E734" s="26"/>
      <c r="F734" s="26"/>
      <c r="G734" s="98"/>
      <c r="H734" s="98"/>
      <c r="I734" s="7"/>
    </row>
    <row r="735" spans="2:9" ht="21" customHeight="1">
      <c r="B735" s="25"/>
      <c r="C735" s="7"/>
      <c r="D735" s="7"/>
      <c r="E735" s="26"/>
      <c r="F735" s="26"/>
      <c r="G735" s="98"/>
      <c r="H735" s="98"/>
      <c r="I735" s="7"/>
    </row>
    <row r="736" spans="2:9" ht="21" customHeight="1">
      <c r="B736" s="25"/>
      <c r="C736" s="7"/>
      <c r="D736" s="7"/>
      <c r="E736" s="26"/>
      <c r="F736" s="26"/>
      <c r="G736" s="98"/>
      <c r="H736" s="98"/>
      <c r="I736" s="7"/>
    </row>
    <row r="737" spans="2:9" ht="21" customHeight="1">
      <c r="B737" s="25"/>
      <c r="C737" s="7"/>
      <c r="D737" s="7"/>
      <c r="E737" s="26"/>
      <c r="F737" s="26"/>
      <c r="G737" s="98"/>
      <c r="H737" s="98"/>
      <c r="I737" s="7"/>
    </row>
    <row r="738" spans="2:9" ht="21" customHeight="1">
      <c r="B738" s="25"/>
      <c r="C738" s="7"/>
      <c r="D738" s="7"/>
      <c r="E738" s="26"/>
      <c r="F738" s="26"/>
      <c r="G738" s="98"/>
      <c r="H738" s="98"/>
      <c r="I738" s="7"/>
    </row>
    <row r="739" spans="2:9" ht="21" customHeight="1">
      <c r="B739" s="25"/>
      <c r="C739" s="7"/>
      <c r="D739" s="7"/>
      <c r="E739" s="26"/>
      <c r="F739" s="26"/>
      <c r="G739" s="98"/>
      <c r="H739" s="98"/>
      <c r="I739" s="7"/>
    </row>
    <row r="740" spans="2:9" ht="21" customHeight="1">
      <c r="B740" s="25"/>
      <c r="C740" s="7"/>
      <c r="D740" s="7"/>
      <c r="E740" s="26"/>
      <c r="F740" s="26"/>
      <c r="G740" s="98"/>
      <c r="H740" s="98"/>
      <c r="I740" s="7"/>
    </row>
    <row r="741" spans="2:9" ht="21" customHeight="1">
      <c r="B741" s="25"/>
      <c r="C741" s="7"/>
      <c r="D741" s="7"/>
      <c r="E741" s="26"/>
      <c r="F741" s="26"/>
      <c r="G741" s="98"/>
      <c r="H741" s="98"/>
      <c r="I741" s="7"/>
    </row>
    <row r="742" spans="2:9" ht="21" customHeight="1">
      <c r="B742" s="25"/>
      <c r="C742" s="7"/>
      <c r="D742" s="7"/>
      <c r="E742" s="26"/>
      <c r="F742" s="26"/>
      <c r="G742" s="98"/>
      <c r="H742" s="98"/>
      <c r="I742" s="7"/>
    </row>
    <row r="743" spans="2:9" ht="21" customHeight="1">
      <c r="B743" s="25"/>
      <c r="C743" s="7"/>
      <c r="D743" s="7"/>
      <c r="E743" s="26"/>
      <c r="F743" s="26"/>
      <c r="G743" s="98"/>
      <c r="H743" s="98"/>
      <c r="I743" s="7"/>
    </row>
    <row r="744" spans="2:9" ht="21" customHeight="1">
      <c r="B744" s="25"/>
      <c r="C744" s="7"/>
      <c r="D744" s="7"/>
      <c r="E744" s="26"/>
      <c r="F744" s="26"/>
      <c r="G744" s="98"/>
      <c r="H744" s="98"/>
      <c r="I744" s="7"/>
    </row>
    <row r="745" spans="2:9" ht="21" customHeight="1">
      <c r="B745" s="25"/>
      <c r="C745" s="7"/>
      <c r="D745" s="7"/>
      <c r="E745" s="26"/>
      <c r="F745" s="26"/>
      <c r="G745" s="98"/>
      <c r="H745" s="98"/>
      <c r="I745" s="7"/>
    </row>
    <row r="746" spans="2:9" ht="21" customHeight="1">
      <c r="B746" s="25"/>
      <c r="C746" s="7"/>
      <c r="D746" s="7"/>
      <c r="E746" s="26"/>
      <c r="F746" s="26"/>
      <c r="G746" s="98"/>
      <c r="H746" s="98"/>
      <c r="I746" s="7"/>
    </row>
    <row r="747" spans="2:9" ht="21" customHeight="1">
      <c r="B747" s="25"/>
      <c r="C747" s="7"/>
      <c r="D747" s="7"/>
      <c r="E747" s="26"/>
      <c r="F747" s="26"/>
      <c r="G747" s="98"/>
      <c r="H747" s="98"/>
      <c r="I747" s="7"/>
    </row>
    <row r="748" spans="2:9" ht="21" customHeight="1">
      <c r="B748" s="25"/>
      <c r="C748" s="7"/>
      <c r="D748" s="7"/>
      <c r="E748" s="26"/>
      <c r="F748" s="26"/>
      <c r="G748" s="98"/>
      <c r="H748" s="98"/>
      <c r="I748" s="7"/>
    </row>
    <row r="749" spans="2:9" ht="21" customHeight="1">
      <c r="B749" s="25"/>
      <c r="C749" s="7"/>
      <c r="D749" s="7"/>
      <c r="E749" s="26"/>
      <c r="F749" s="26"/>
      <c r="G749" s="98"/>
      <c r="H749" s="98"/>
      <c r="I749" s="7"/>
    </row>
    <row r="750" spans="2:9" ht="21" customHeight="1">
      <c r="B750" s="25"/>
      <c r="C750" s="7"/>
      <c r="D750" s="7"/>
      <c r="E750" s="26"/>
      <c r="F750" s="26"/>
      <c r="G750" s="98"/>
      <c r="H750" s="98"/>
      <c r="I750" s="7"/>
    </row>
    <row r="751" spans="2:9" ht="21" customHeight="1">
      <c r="B751" s="25"/>
      <c r="C751" s="7"/>
      <c r="D751" s="7"/>
      <c r="E751" s="26"/>
      <c r="F751" s="26"/>
      <c r="G751" s="98"/>
      <c r="H751" s="98"/>
      <c r="I751" s="7"/>
    </row>
    <row r="752" spans="2:9" ht="21" customHeight="1">
      <c r="B752" s="25"/>
      <c r="C752" s="7"/>
      <c r="D752" s="7"/>
      <c r="E752" s="26"/>
      <c r="F752" s="26"/>
      <c r="G752" s="98"/>
      <c r="H752" s="98"/>
      <c r="I752" s="7"/>
    </row>
    <row r="753" spans="2:9" ht="21" customHeight="1">
      <c r="B753" s="25"/>
      <c r="C753" s="7"/>
      <c r="D753" s="7"/>
      <c r="E753" s="26"/>
      <c r="F753" s="26"/>
      <c r="G753" s="98"/>
      <c r="H753" s="98"/>
      <c r="I753" s="7"/>
    </row>
    <row r="754" spans="2:9" ht="21" customHeight="1">
      <c r="B754" s="25"/>
      <c r="C754" s="7"/>
      <c r="D754" s="7"/>
      <c r="E754" s="26"/>
      <c r="F754" s="26"/>
      <c r="G754" s="98"/>
      <c r="H754" s="98"/>
      <c r="I754" s="7"/>
    </row>
    <row r="755" spans="2:9" ht="21" customHeight="1">
      <c r="B755" s="25"/>
      <c r="C755" s="7"/>
      <c r="D755" s="7"/>
      <c r="E755" s="26"/>
      <c r="F755" s="26"/>
      <c r="G755" s="98"/>
      <c r="H755" s="98"/>
      <c r="I755" s="7"/>
    </row>
    <row r="756" spans="2:9" ht="21" customHeight="1">
      <c r="B756" s="25"/>
      <c r="C756" s="7"/>
      <c r="D756" s="7"/>
      <c r="E756" s="26"/>
      <c r="F756" s="26"/>
      <c r="G756" s="98"/>
      <c r="H756" s="98"/>
      <c r="I756" s="7"/>
    </row>
    <row r="757" spans="2:9" ht="21" customHeight="1">
      <c r="B757" s="25"/>
      <c r="C757" s="7"/>
      <c r="D757" s="7"/>
      <c r="E757" s="26"/>
      <c r="F757" s="26"/>
      <c r="G757" s="98"/>
      <c r="H757" s="98"/>
      <c r="I757" s="7"/>
    </row>
    <row r="758" spans="2:9" ht="21" customHeight="1">
      <c r="B758" s="25"/>
      <c r="C758" s="7"/>
      <c r="D758" s="7"/>
      <c r="E758" s="26"/>
      <c r="F758" s="26"/>
      <c r="G758" s="98"/>
      <c r="H758" s="98"/>
      <c r="I758" s="7"/>
    </row>
    <row r="759" spans="2:9" ht="21" customHeight="1">
      <c r="B759" s="25"/>
      <c r="C759" s="7"/>
      <c r="D759" s="7"/>
      <c r="E759" s="26"/>
      <c r="F759" s="26"/>
      <c r="G759" s="98"/>
      <c r="H759" s="98"/>
      <c r="I759" s="7"/>
    </row>
    <row r="760" spans="2:9" ht="21" customHeight="1">
      <c r="B760" s="25"/>
      <c r="C760" s="7"/>
      <c r="D760" s="7"/>
      <c r="E760" s="26"/>
      <c r="F760" s="26"/>
      <c r="G760" s="98"/>
      <c r="H760" s="98"/>
      <c r="I760" s="7"/>
    </row>
    <row r="761" spans="2:9" ht="21" customHeight="1">
      <c r="B761" s="25"/>
      <c r="C761" s="7"/>
      <c r="D761" s="7"/>
      <c r="E761" s="26"/>
      <c r="F761" s="26"/>
      <c r="G761" s="98"/>
      <c r="H761" s="98"/>
      <c r="I761" s="7"/>
    </row>
    <row r="762" spans="2:9" ht="21" customHeight="1">
      <c r="B762" s="25"/>
      <c r="C762" s="7"/>
      <c r="D762" s="7"/>
      <c r="E762" s="26"/>
      <c r="F762" s="26"/>
      <c r="G762" s="98"/>
      <c r="H762" s="98"/>
      <c r="I762" s="7"/>
    </row>
    <row r="763" spans="2:9" ht="21" customHeight="1">
      <c r="B763" s="25"/>
      <c r="C763" s="7"/>
      <c r="D763" s="7"/>
      <c r="E763" s="26"/>
      <c r="F763" s="26"/>
      <c r="G763" s="98"/>
      <c r="H763" s="98"/>
      <c r="I763" s="7"/>
    </row>
    <row r="764" spans="2:9" ht="21" customHeight="1">
      <c r="B764" s="25"/>
      <c r="C764" s="7"/>
      <c r="D764" s="7"/>
      <c r="E764" s="26"/>
      <c r="F764" s="26"/>
      <c r="G764" s="98"/>
      <c r="H764" s="98"/>
      <c r="I764" s="7"/>
    </row>
    <row r="765" spans="2:9" ht="21" customHeight="1">
      <c r="B765" s="25"/>
      <c r="C765" s="7"/>
      <c r="D765" s="7"/>
      <c r="E765" s="26"/>
      <c r="F765" s="26"/>
      <c r="G765" s="98"/>
      <c r="H765" s="98"/>
      <c r="I765" s="7"/>
    </row>
    <row r="766" spans="2:9" ht="21" customHeight="1">
      <c r="B766" s="25"/>
      <c r="C766" s="7"/>
      <c r="D766" s="7"/>
      <c r="E766" s="26"/>
      <c r="F766" s="26"/>
      <c r="G766" s="98"/>
      <c r="H766" s="98"/>
      <c r="I766" s="7"/>
    </row>
    <row r="767" spans="2:9" ht="21" customHeight="1">
      <c r="B767" s="25"/>
      <c r="C767" s="7"/>
      <c r="D767" s="7"/>
      <c r="E767" s="26"/>
      <c r="F767" s="26"/>
      <c r="G767" s="98"/>
      <c r="H767" s="98"/>
      <c r="I767" s="7"/>
    </row>
    <row r="768" spans="2:9" ht="21" customHeight="1">
      <c r="B768" s="25"/>
      <c r="C768" s="7"/>
      <c r="D768" s="7"/>
      <c r="E768" s="26"/>
      <c r="F768" s="26"/>
      <c r="G768" s="98"/>
      <c r="H768" s="98"/>
      <c r="I768" s="7"/>
    </row>
    <row r="769" spans="2:9" ht="21" customHeight="1">
      <c r="B769" s="25"/>
      <c r="C769" s="7"/>
      <c r="D769" s="7"/>
      <c r="E769" s="26"/>
      <c r="F769" s="26"/>
      <c r="G769" s="98"/>
      <c r="H769" s="98"/>
      <c r="I769" s="7"/>
    </row>
    <row r="770" spans="2:9" ht="21" customHeight="1">
      <c r="B770" s="25"/>
      <c r="C770" s="7"/>
      <c r="D770" s="7"/>
      <c r="E770" s="26"/>
      <c r="F770" s="26"/>
      <c r="G770" s="98"/>
      <c r="H770" s="98"/>
      <c r="I770" s="7"/>
    </row>
    <row r="771" spans="2:9" ht="21" customHeight="1">
      <c r="B771" s="25"/>
      <c r="C771" s="7"/>
      <c r="D771" s="7"/>
      <c r="E771" s="26"/>
      <c r="F771" s="26"/>
      <c r="G771" s="98"/>
      <c r="H771" s="98"/>
      <c r="I771" s="7"/>
    </row>
    <row r="772" spans="2:9" ht="21" customHeight="1">
      <c r="B772" s="25"/>
      <c r="C772" s="7"/>
      <c r="D772" s="7"/>
      <c r="E772" s="26"/>
      <c r="F772" s="26"/>
      <c r="G772" s="98"/>
      <c r="H772" s="98"/>
      <c r="I772" s="7"/>
    </row>
    <row r="773" spans="2:9" ht="21" customHeight="1">
      <c r="B773" s="25"/>
      <c r="C773" s="7"/>
      <c r="D773" s="7"/>
      <c r="E773" s="26"/>
      <c r="F773" s="26"/>
      <c r="G773" s="98"/>
      <c r="H773" s="98"/>
      <c r="I773" s="7"/>
    </row>
    <row r="774" spans="2:9" ht="21" customHeight="1">
      <c r="B774" s="25"/>
      <c r="C774" s="7"/>
      <c r="D774" s="7"/>
      <c r="E774" s="26"/>
      <c r="F774" s="26"/>
      <c r="G774" s="98"/>
      <c r="H774" s="98"/>
      <c r="I774" s="7"/>
    </row>
    <row r="775" spans="2:9" ht="21" customHeight="1">
      <c r="B775" s="25"/>
      <c r="C775" s="7"/>
      <c r="D775" s="7"/>
      <c r="E775" s="26"/>
      <c r="F775" s="26"/>
      <c r="G775" s="98"/>
      <c r="H775" s="98"/>
      <c r="I775" s="7"/>
    </row>
    <row r="776" spans="2:9" ht="21" customHeight="1">
      <c r="B776" s="25"/>
      <c r="C776" s="7"/>
      <c r="D776" s="7"/>
      <c r="E776" s="26"/>
      <c r="F776" s="26"/>
      <c r="G776" s="98"/>
      <c r="H776" s="98"/>
      <c r="I776" s="7"/>
    </row>
    <row r="777" spans="2:9" ht="21" customHeight="1">
      <c r="B777" s="25"/>
      <c r="C777" s="7"/>
      <c r="D777" s="7"/>
      <c r="E777" s="26"/>
      <c r="F777" s="26"/>
      <c r="G777" s="98"/>
      <c r="H777" s="98"/>
      <c r="I777" s="7"/>
    </row>
    <row r="778" spans="2:9" ht="21" customHeight="1">
      <c r="B778" s="25"/>
      <c r="C778" s="7"/>
      <c r="D778" s="7"/>
      <c r="E778" s="26"/>
      <c r="F778" s="26"/>
      <c r="G778" s="98"/>
      <c r="H778" s="98"/>
      <c r="I778" s="7"/>
    </row>
    <row r="779" spans="2:9" ht="21" customHeight="1">
      <c r="B779" s="25"/>
      <c r="C779" s="7"/>
      <c r="D779" s="7"/>
      <c r="E779" s="26"/>
      <c r="F779" s="26"/>
      <c r="G779" s="98"/>
      <c r="H779" s="98"/>
      <c r="I779" s="7"/>
    </row>
    <row r="780" spans="2:9" ht="21" customHeight="1">
      <c r="B780" s="25"/>
      <c r="C780" s="7"/>
      <c r="D780" s="7"/>
      <c r="E780" s="26"/>
      <c r="F780" s="26"/>
      <c r="G780" s="98"/>
      <c r="H780" s="98"/>
      <c r="I780" s="7"/>
    </row>
    <row r="781" spans="2:9" ht="21" customHeight="1">
      <c r="B781" s="25"/>
      <c r="C781" s="7"/>
      <c r="D781" s="7"/>
      <c r="E781" s="26"/>
      <c r="F781" s="26"/>
      <c r="G781" s="98"/>
      <c r="H781" s="98"/>
      <c r="I781" s="7"/>
    </row>
    <row r="782" spans="2:9" ht="21" customHeight="1">
      <c r="B782" s="25"/>
      <c r="C782" s="7"/>
      <c r="D782" s="7"/>
      <c r="E782" s="26"/>
      <c r="F782" s="26"/>
      <c r="G782" s="98"/>
      <c r="H782" s="98"/>
      <c r="I782" s="7"/>
    </row>
    <row r="783" spans="2:9" ht="21" customHeight="1">
      <c r="B783" s="25"/>
      <c r="C783" s="7"/>
      <c r="D783" s="7"/>
      <c r="E783" s="26"/>
      <c r="F783" s="26"/>
      <c r="G783" s="98"/>
      <c r="H783" s="98"/>
      <c r="I783" s="7"/>
    </row>
    <row r="784" spans="2:9" ht="21" customHeight="1">
      <c r="B784" s="25"/>
      <c r="C784" s="7"/>
      <c r="D784" s="7"/>
      <c r="E784" s="26"/>
      <c r="F784" s="26"/>
      <c r="G784" s="98"/>
      <c r="H784" s="98"/>
      <c r="I784" s="7"/>
    </row>
    <row r="785" spans="2:9" ht="21" customHeight="1">
      <c r="B785" s="25"/>
      <c r="C785" s="7"/>
      <c r="D785" s="7"/>
      <c r="E785" s="26"/>
      <c r="F785" s="26"/>
      <c r="G785" s="98"/>
      <c r="H785" s="98"/>
      <c r="I785" s="7"/>
    </row>
    <row r="786" spans="2:9" ht="21" customHeight="1">
      <c r="B786" s="25"/>
      <c r="C786" s="7"/>
      <c r="D786" s="7"/>
      <c r="E786" s="26"/>
      <c r="F786" s="26"/>
      <c r="G786" s="98"/>
      <c r="H786" s="98"/>
      <c r="I786" s="7"/>
    </row>
    <row r="787" spans="2:9" ht="21" customHeight="1">
      <c r="B787" s="25"/>
      <c r="C787" s="7"/>
      <c r="D787" s="7"/>
      <c r="E787" s="26"/>
      <c r="F787" s="26"/>
      <c r="G787" s="98"/>
      <c r="H787" s="98"/>
      <c r="I787" s="7"/>
    </row>
    <row r="788" spans="2:9" ht="21" customHeight="1">
      <c r="B788" s="25"/>
      <c r="C788" s="7"/>
      <c r="D788" s="7"/>
      <c r="E788" s="26"/>
      <c r="F788" s="26"/>
      <c r="G788" s="98"/>
      <c r="H788" s="98"/>
      <c r="I788" s="7"/>
    </row>
    <row r="789" spans="2:9" ht="21" customHeight="1">
      <c r="B789" s="25"/>
      <c r="C789" s="7"/>
      <c r="D789" s="7"/>
      <c r="E789" s="26"/>
      <c r="F789" s="26"/>
      <c r="G789" s="98"/>
      <c r="H789" s="98"/>
      <c r="I789" s="7"/>
    </row>
    <row r="790" spans="2:9" ht="21" customHeight="1">
      <c r="B790" s="25"/>
      <c r="C790" s="7"/>
      <c r="D790" s="7"/>
      <c r="E790" s="26"/>
      <c r="F790" s="26"/>
      <c r="G790" s="98"/>
      <c r="H790" s="98"/>
      <c r="I790" s="7"/>
    </row>
    <row r="791" spans="2:9" ht="21" customHeight="1">
      <c r="B791" s="25"/>
      <c r="C791" s="7"/>
      <c r="D791" s="7"/>
      <c r="E791" s="26"/>
      <c r="F791" s="26"/>
      <c r="G791" s="98"/>
      <c r="H791" s="98"/>
      <c r="I791" s="7"/>
    </row>
    <row r="792" spans="2:9" ht="21" customHeight="1">
      <c r="B792" s="25"/>
      <c r="C792" s="7"/>
      <c r="D792" s="7"/>
      <c r="E792" s="26"/>
      <c r="F792" s="26"/>
      <c r="G792" s="98"/>
      <c r="H792" s="98"/>
      <c r="I792" s="7"/>
    </row>
    <row r="793" spans="2:9" ht="21" customHeight="1">
      <c r="B793" s="25"/>
      <c r="C793" s="7"/>
      <c r="D793" s="7"/>
      <c r="E793" s="26"/>
      <c r="F793" s="26"/>
      <c r="G793" s="98"/>
      <c r="H793" s="98"/>
      <c r="I793" s="7"/>
    </row>
    <row r="794" spans="2:9" ht="21" customHeight="1">
      <c r="B794" s="25"/>
      <c r="C794" s="7"/>
      <c r="D794" s="7"/>
      <c r="E794" s="26"/>
      <c r="F794" s="26"/>
      <c r="G794" s="98"/>
      <c r="H794" s="98"/>
      <c r="I794" s="7"/>
    </row>
    <row r="795" spans="2:9" ht="21" customHeight="1">
      <c r="B795" s="25"/>
      <c r="C795" s="7"/>
      <c r="D795" s="7"/>
      <c r="E795" s="26"/>
      <c r="F795" s="26"/>
      <c r="G795" s="98"/>
      <c r="H795" s="98"/>
      <c r="I795" s="7"/>
    </row>
    <row r="796" spans="2:9" ht="21" customHeight="1">
      <c r="B796" s="25"/>
      <c r="C796" s="7"/>
      <c r="D796" s="7"/>
      <c r="E796" s="26"/>
      <c r="F796" s="26"/>
      <c r="G796" s="98"/>
      <c r="H796" s="98"/>
      <c r="I796" s="7"/>
    </row>
    <row r="797" spans="2:9" ht="21" customHeight="1">
      <c r="B797" s="25"/>
      <c r="C797" s="7"/>
      <c r="D797" s="7"/>
      <c r="E797" s="26"/>
      <c r="F797" s="26"/>
      <c r="G797" s="98"/>
      <c r="H797" s="98"/>
      <c r="I797" s="7"/>
    </row>
    <row r="798" spans="2:9" ht="21" customHeight="1">
      <c r="B798" s="25"/>
      <c r="C798" s="7"/>
      <c r="D798" s="7"/>
      <c r="E798" s="26"/>
      <c r="F798" s="26"/>
      <c r="G798" s="98"/>
      <c r="H798" s="98"/>
      <c r="I798" s="7"/>
    </row>
    <row r="799" spans="2:9" ht="21" customHeight="1">
      <c r="B799" s="25"/>
      <c r="C799" s="7"/>
      <c r="D799" s="7"/>
      <c r="E799" s="26"/>
      <c r="F799" s="26"/>
      <c r="G799" s="98"/>
      <c r="H799" s="98"/>
      <c r="I799" s="7"/>
    </row>
    <row r="800" spans="2:9" ht="21" customHeight="1">
      <c r="B800" s="25"/>
      <c r="C800" s="7"/>
      <c r="D800" s="7"/>
      <c r="E800" s="26"/>
      <c r="F800" s="26"/>
      <c r="G800" s="98"/>
      <c r="H800" s="98"/>
      <c r="I800" s="7"/>
    </row>
    <row r="801" spans="2:9" ht="21" customHeight="1">
      <c r="B801" s="25"/>
      <c r="C801" s="7"/>
      <c r="D801" s="7"/>
      <c r="E801" s="26"/>
      <c r="F801" s="26"/>
      <c r="G801" s="98"/>
      <c r="H801" s="98"/>
      <c r="I801" s="7"/>
    </row>
    <row r="802" spans="2:9" ht="21" customHeight="1">
      <c r="B802" s="25"/>
      <c r="C802" s="7"/>
      <c r="D802" s="7"/>
      <c r="E802" s="26"/>
      <c r="F802" s="26"/>
      <c r="G802" s="98"/>
      <c r="H802" s="98"/>
      <c r="I802" s="7"/>
    </row>
    <row r="803" spans="2:9" ht="21" customHeight="1">
      <c r="B803" s="25"/>
      <c r="C803" s="7"/>
      <c r="D803" s="7"/>
      <c r="E803" s="26"/>
      <c r="F803" s="26"/>
      <c r="G803" s="98"/>
      <c r="H803" s="98"/>
      <c r="I803" s="7"/>
    </row>
    <row r="804" spans="2:9" ht="21" customHeight="1">
      <c r="B804" s="25"/>
      <c r="C804" s="7"/>
      <c r="D804" s="7"/>
      <c r="E804" s="26"/>
      <c r="F804" s="26"/>
      <c r="G804" s="98"/>
      <c r="H804" s="98"/>
      <c r="I804" s="7"/>
    </row>
    <row r="805" spans="2:9" ht="21" customHeight="1">
      <c r="B805" s="25"/>
      <c r="C805" s="7"/>
      <c r="D805" s="7"/>
      <c r="E805" s="26"/>
      <c r="F805" s="26"/>
      <c r="G805" s="98"/>
      <c r="H805" s="98"/>
      <c r="I805" s="7"/>
    </row>
    <row r="806" spans="2:9" ht="21" customHeight="1">
      <c r="B806" s="25"/>
      <c r="C806" s="7"/>
      <c r="D806" s="7"/>
      <c r="E806" s="26"/>
      <c r="F806" s="26"/>
      <c r="G806" s="98"/>
      <c r="H806" s="98"/>
      <c r="I806" s="7"/>
    </row>
    <row r="807" spans="2:9" ht="21" customHeight="1">
      <c r="B807" s="25"/>
      <c r="C807" s="7"/>
      <c r="D807" s="7"/>
      <c r="E807" s="26"/>
      <c r="F807" s="26"/>
      <c r="G807" s="98"/>
      <c r="H807" s="98"/>
      <c r="I807" s="7"/>
    </row>
    <row r="808" spans="2:9" ht="21" customHeight="1">
      <c r="B808" s="25"/>
      <c r="C808" s="7"/>
      <c r="D808" s="7"/>
      <c r="E808" s="26"/>
      <c r="F808" s="26"/>
      <c r="G808" s="98"/>
      <c r="H808" s="98"/>
      <c r="I808" s="7"/>
    </row>
    <row r="809" spans="2:9" ht="21" customHeight="1">
      <c r="B809" s="25"/>
      <c r="C809" s="7"/>
      <c r="D809" s="7"/>
      <c r="E809" s="26"/>
      <c r="F809" s="26"/>
      <c r="G809" s="98"/>
      <c r="H809" s="98"/>
      <c r="I809" s="7"/>
    </row>
    <row r="810" spans="2:9" ht="21" customHeight="1">
      <c r="B810" s="25"/>
      <c r="C810" s="7"/>
      <c r="D810" s="7"/>
      <c r="E810" s="26"/>
      <c r="F810" s="26"/>
      <c r="G810" s="98"/>
      <c r="H810" s="98"/>
      <c r="I810" s="7"/>
    </row>
    <row r="811" spans="2:9" ht="21" customHeight="1">
      <c r="B811" s="25"/>
      <c r="C811" s="7"/>
      <c r="D811" s="7"/>
      <c r="E811" s="26"/>
      <c r="F811" s="26"/>
      <c r="G811" s="98"/>
      <c r="H811" s="98"/>
      <c r="I811" s="7"/>
    </row>
    <row r="812" spans="2:9" ht="21" customHeight="1">
      <c r="B812" s="25"/>
      <c r="C812" s="7"/>
      <c r="D812" s="7"/>
      <c r="E812" s="26"/>
      <c r="F812" s="26"/>
      <c r="G812" s="98"/>
      <c r="H812" s="98"/>
      <c r="I812" s="7"/>
    </row>
    <row r="813" spans="2:9" ht="21" customHeight="1">
      <c r="B813" s="25"/>
      <c r="C813" s="7"/>
      <c r="D813" s="7"/>
      <c r="E813" s="26"/>
      <c r="F813" s="26"/>
      <c r="G813" s="98"/>
      <c r="H813" s="98"/>
      <c r="I813" s="7"/>
    </row>
    <row r="814" spans="2:9" ht="21" customHeight="1">
      <c r="B814" s="25"/>
      <c r="C814" s="7"/>
      <c r="D814" s="7"/>
      <c r="E814" s="26"/>
      <c r="F814" s="26"/>
      <c r="G814" s="98"/>
      <c r="H814" s="98"/>
      <c r="I814" s="7"/>
    </row>
    <row r="815" spans="2:9" ht="21" customHeight="1">
      <c r="B815" s="25"/>
      <c r="C815" s="7"/>
      <c r="D815" s="7"/>
      <c r="E815" s="26"/>
      <c r="F815" s="26"/>
      <c r="G815" s="98"/>
      <c r="H815" s="98"/>
      <c r="I815" s="7"/>
    </row>
    <row r="816" spans="2:9" ht="21" customHeight="1">
      <c r="B816" s="25"/>
      <c r="C816" s="7"/>
      <c r="D816" s="7"/>
      <c r="E816" s="26"/>
      <c r="F816" s="26"/>
      <c r="G816" s="98"/>
      <c r="H816" s="98"/>
      <c r="I816" s="7"/>
    </row>
    <row r="817" spans="2:9" ht="21" customHeight="1">
      <c r="B817" s="25"/>
      <c r="C817" s="7"/>
      <c r="D817" s="7"/>
      <c r="E817" s="26"/>
      <c r="F817" s="26"/>
      <c r="G817" s="98"/>
      <c r="H817" s="98"/>
      <c r="I817" s="7"/>
    </row>
    <row r="818" spans="2:9" ht="21" customHeight="1">
      <c r="B818" s="25"/>
      <c r="C818" s="7"/>
      <c r="D818" s="7"/>
      <c r="E818" s="26"/>
      <c r="F818" s="26"/>
      <c r="G818" s="98"/>
      <c r="H818" s="98"/>
      <c r="I818" s="7"/>
    </row>
    <row r="819" spans="2:9" ht="21" customHeight="1">
      <c r="B819" s="25"/>
      <c r="C819" s="7"/>
      <c r="D819" s="7"/>
      <c r="E819" s="26"/>
      <c r="F819" s="26"/>
      <c r="G819" s="98"/>
      <c r="H819" s="98"/>
      <c r="I819" s="7"/>
    </row>
    <row r="820" spans="2:9" ht="21" customHeight="1">
      <c r="B820" s="25"/>
      <c r="C820" s="7"/>
      <c r="D820" s="7"/>
      <c r="E820" s="26"/>
      <c r="F820" s="26"/>
      <c r="G820" s="98"/>
      <c r="H820" s="98"/>
      <c r="I820" s="7"/>
    </row>
    <row r="821" spans="2:9" ht="21" customHeight="1">
      <c r="B821" s="25"/>
      <c r="C821" s="7"/>
      <c r="D821" s="7"/>
      <c r="E821" s="26"/>
      <c r="F821" s="26"/>
      <c r="G821" s="98"/>
      <c r="H821" s="98"/>
      <c r="I821" s="7"/>
    </row>
    <row r="822" spans="2:9" ht="21" customHeight="1">
      <c r="B822" s="25"/>
      <c r="C822" s="7"/>
      <c r="D822" s="7"/>
      <c r="E822" s="26"/>
      <c r="F822" s="26"/>
      <c r="G822" s="98"/>
      <c r="H822" s="98"/>
      <c r="I822" s="7"/>
    </row>
    <row r="823" spans="2:9" ht="21" customHeight="1">
      <c r="B823" s="25"/>
      <c r="C823" s="7"/>
      <c r="D823" s="7"/>
      <c r="E823" s="26"/>
      <c r="F823" s="26"/>
      <c r="G823" s="98"/>
      <c r="H823" s="98"/>
      <c r="I823" s="7"/>
    </row>
    <row r="824" spans="2:9" ht="21" customHeight="1">
      <c r="B824" s="25"/>
      <c r="C824" s="7"/>
      <c r="D824" s="7"/>
      <c r="E824" s="26"/>
      <c r="F824" s="26"/>
      <c r="G824" s="98"/>
      <c r="H824" s="98"/>
      <c r="I824" s="7"/>
    </row>
    <row r="825" spans="2:9" ht="21" customHeight="1">
      <c r="B825" s="25"/>
      <c r="C825" s="7"/>
      <c r="D825" s="7"/>
      <c r="E825" s="26"/>
      <c r="F825" s="26"/>
      <c r="G825" s="98"/>
      <c r="H825" s="98"/>
      <c r="I825" s="7"/>
    </row>
    <row r="826" spans="2:9" ht="21" customHeight="1">
      <c r="B826" s="25"/>
      <c r="C826" s="7"/>
      <c r="D826" s="7"/>
      <c r="E826" s="26"/>
      <c r="F826" s="26"/>
      <c r="G826" s="98"/>
      <c r="H826" s="98"/>
      <c r="I826" s="7"/>
    </row>
    <row r="827" spans="2:9" ht="21" customHeight="1">
      <c r="B827" s="25"/>
      <c r="C827" s="7"/>
      <c r="D827" s="7"/>
      <c r="E827" s="26"/>
      <c r="F827" s="26"/>
      <c r="G827" s="98"/>
      <c r="H827" s="98"/>
      <c r="I827" s="7"/>
    </row>
    <row r="828" spans="2:9" ht="21" customHeight="1">
      <c r="B828" s="25"/>
      <c r="C828" s="7"/>
      <c r="D828" s="7"/>
      <c r="E828" s="26"/>
      <c r="F828" s="26"/>
      <c r="G828" s="98"/>
      <c r="H828" s="98"/>
      <c r="I828" s="7"/>
    </row>
    <row r="829" spans="2:9" ht="21" customHeight="1">
      <c r="B829" s="25"/>
      <c r="C829" s="7"/>
      <c r="D829" s="7"/>
      <c r="E829" s="26"/>
      <c r="F829" s="26"/>
      <c r="G829" s="98"/>
      <c r="H829" s="98"/>
      <c r="I829" s="7"/>
    </row>
    <row r="830" spans="2:9" ht="21" customHeight="1">
      <c r="B830" s="25"/>
      <c r="C830" s="7"/>
      <c r="D830" s="7"/>
      <c r="E830" s="26"/>
      <c r="F830" s="26"/>
      <c r="G830" s="98"/>
      <c r="H830" s="98"/>
      <c r="I830" s="7"/>
    </row>
    <row r="831" spans="2:9" ht="21" customHeight="1">
      <c r="B831" s="25"/>
      <c r="C831" s="7"/>
      <c r="D831" s="7"/>
      <c r="E831" s="26"/>
      <c r="F831" s="26"/>
      <c r="G831" s="98"/>
      <c r="H831" s="98"/>
      <c r="I831" s="7"/>
    </row>
    <row r="832" spans="2:9" ht="21" customHeight="1">
      <c r="B832" s="25"/>
      <c r="C832" s="7"/>
      <c r="D832" s="7"/>
      <c r="E832" s="26"/>
      <c r="F832" s="26"/>
      <c r="G832" s="98"/>
      <c r="H832" s="98"/>
      <c r="I832" s="7"/>
    </row>
    <row r="833" spans="2:9" ht="21" customHeight="1">
      <c r="B833" s="25"/>
      <c r="C833" s="7"/>
      <c r="D833" s="7"/>
      <c r="E833" s="26"/>
      <c r="F833" s="26"/>
      <c r="G833" s="98"/>
      <c r="H833" s="98"/>
      <c r="I833" s="7"/>
    </row>
    <row r="834" spans="2:9" ht="21" customHeight="1">
      <c r="B834" s="25"/>
      <c r="C834" s="7"/>
      <c r="D834" s="7"/>
      <c r="E834" s="26"/>
      <c r="F834" s="26"/>
      <c r="G834" s="98"/>
      <c r="H834" s="98"/>
      <c r="I834" s="7"/>
    </row>
    <row r="835" spans="2:9" ht="21" customHeight="1">
      <c r="B835" s="25"/>
      <c r="C835" s="7"/>
      <c r="D835" s="7"/>
      <c r="E835" s="26"/>
      <c r="F835" s="26"/>
      <c r="G835" s="98"/>
      <c r="H835" s="98"/>
      <c r="I835" s="7"/>
    </row>
    <row r="836" spans="2:9" ht="21" customHeight="1">
      <c r="B836" s="25"/>
      <c r="C836" s="7"/>
      <c r="D836" s="7"/>
      <c r="E836" s="26"/>
      <c r="F836" s="26"/>
      <c r="G836" s="98"/>
      <c r="H836" s="98"/>
      <c r="I836" s="7"/>
    </row>
    <row r="837" spans="2:9" ht="21" customHeight="1">
      <c r="B837" s="25"/>
      <c r="C837" s="7"/>
      <c r="D837" s="7"/>
      <c r="E837" s="26"/>
      <c r="F837" s="26"/>
      <c r="G837" s="98"/>
      <c r="H837" s="98"/>
      <c r="I837" s="7"/>
    </row>
    <row r="838" spans="2:9" ht="21" customHeight="1">
      <c r="B838" s="25"/>
      <c r="C838" s="7"/>
      <c r="D838" s="7"/>
      <c r="E838" s="26"/>
      <c r="F838" s="26"/>
      <c r="G838" s="98"/>
      <c r="H838" s="98"/>
      <c r="I838" s="7"/>
    </row>
    <row r="839" spans="2:9" ht="21" customHeight="1">
      <c r="B839" s="25"/>
      <c r="C839" s="7"/>
      <c r="D839" s="7"/>
      <c r="E839" s="26"/>
      <c r="F839" s="26"/>
      <c r="G839" s="98"/>
      <c r="H839" s="98"/>
      <c r="I839" s="7"/>
    </row>
    <row r="840" spans="2:9" ht="21" customHeight="1">
      <c r="B840" s="25"/>
      <c r="C840" s="7"/>
      <c r="D840" s="7"/>
      <c r="E840" s="26"/>
      <c r="F840" s="26"/>
      <c r="G840" s="98"/>
      <c r="H840" s="98"/>
      <c r="I840" s="7"/>
    </row>
    <row r="841" spans="2:9" ht="21" customHeight="1">
      <c r="B841" s="25"/>
      <c r="C841" s="7"/>
      <c r="D841" s="7"/>
      <c r="E841" s="26"/>
      <c r="F841" s="26"/>
      <c r="G841" s="98"/>
      <c r="H841" s="98"/>
      <c r="I841" s="7"/>
    </row>
    <row r="842" spans="2:9" ht="21" customHeight="1">
      <c r="B842" s="25"/>
      <c r="C842" s="7"/>
      <c r="D842" s="7"/>
      <c r="E842" s="26"/>
      <c r="F842" s="26"/>
      <c r="G842" s="98"/>
      <c r="H842" s="98"/>
      <c r="I842" s="7"/>
    </row>
    <row r="843" spans="2:9" ht="21" customHeight="1">
      <c r="B843" s="25"/>
      <c r="C843" s="7"/>
      <c r="D843" s="7"/>
      <c r="E843" s="26"/>
      <c r="F843" s="26"/>
      <c r="G843" s="98"/>
      <c r="H843" s="98"/>
      <c r="I843" s="7"/>
    </row>
    <row r="844" spans="2:9" ht="21" customHeight="1">
      <c r="B844" s="25"/>
      <c r="C844" s="7"/>
      <c r="D844" s="7"/>
      <c r="E844" s="26"/>
      <c r="F844" s="26"/>
      <c r="G844" s="98"/>
      <c r="H844" s="98"/>
      <c r="I844" s="7"/>
    </row>
    <row r="845" spans="2:9" ht="21" customHeight="1">
      <c r="B845" s="25"/>
      <c r="C845" s="7"/>
      <c r="D845" s="7"/>
      <c r="E845" s="26"/>
      <c r="F845" s="26"/>
      <c r="G845" s="98"/>
      <c r="H845" s="98"/>
      <c r="I845" s="7"/>
    </row>
    <row r="846" spans="2:9" ht="21" customHeight="1">
      <c r="B846" s="25"/>
      <c r="C846" s="7"/>
      <c r="D846" s="7"/>
      <c r="E846" s="26"/>
      <c r="F846" s="26"/>
      <c r="G846" s="98"/>
      <c r="H846" s="98"/>
      <c r="I846" s="7"/>
    </row>
    <row r="847" spans="2:9" ht="21" customHeight="1">
      <c r="B847" s="25"/>
      <c r="C847" s="7"/>
      <c r="D847" s="7"/>
      <c r="E847" s="26"/>
      <c r="F847" s="26"/>
      <c r="G847" s="98"/>
      <c r="H847" s="98"/>
      <c r="I847" s="7"/>
    </row>
    <row r="848" spans="2:9" ht="21" customHeight="1">
      <c r="B848" s="25"/>
      <c r="C848" s="7"/>
      <c r="D848" s="7"/>
      <c r="E848" s="26"/>
      <c r="F848" s="26"/>
      <c r="G848" s="98"/>
      <c r="H848" s="98"/>
      <c r="I848" s="7"/>
    </row>
    <row r="849" spans="2:9" ht="21" customHeight="1">
      <c r="B849" s="25"/>
      <c r="C849" s="7"/>
      <c r="D849" s="7"/>
      <c r="E849" s="26"/>
      <c r="F849" s="26"/>
      <c r="G849" s="98"/>
      <c r="H849" s="98"/>
      <c r="I849" s="7"/>
    </row>
    <row r="850" spans="2:9" ht="21" customHeight="1">
      <c r="B850" s="25"/>
      <c r="C850" s="7"/>
      <c r="D850" s="7"/>
      <c r="E850" s="26"/>
      <c r="F850" s="26"/>
      <c r="G850" s="98"/>
      <c r="H850" s="98"/>
      <c r="I850" s="7"/>
    </row>
    <row r="851" spans="2:9" ht="21" customHeight="1">
      <c r="B851" s="25"/>
      <c r="C851" s="7"/>
      <c r="D851" s="7"/>
      <c r="E851" s="26"/>
      <c r="F851" s="26"/>
      <c r="G851" s="98"/>
      <c r="H851" s="98"/>
      <c r="I851" s="7"/>
    </row>
    <row r="852" spans="2:9" ht="21" customHeight="1">
      <c r="B852" s="25"/>
      <c r="C852" s="7"/>
      <c r="D852" s="7"/>
      <c r="E852" s="26"/>
      <c r="F852" s="26"/>
      <c r="G852" s="98"/>
      <c r="H852" s="98"/>
      <c r="I852" s="7"/>
    </row>
    <row r="853" spans="2:9" ht="21" customHeight="1">
      <c r="B853" s="25"/>
      <c r="C853" s="7"/>
      <c r="D853" s="7"/>
      <c r="E853" s="26"/>
      <c r="F853" s="26"/>
      <c r="G853" s="98"/>
      <c r="H853" s="98"/>
      <c r="I853" s="7"/>
    </row>
    <row r="854" spans="2:9" ht="21" customHeight="1">
      <c r="B854" s="25"/>
      <c r="C854" s="7"/>
      <c r="D854" s="7"/>
      <c r="E854" s="26"/>
      <c r="F854" s="26"/>
      <c r="G854" s="98"/>
      <c r="H854" s="98"/>
      <c r="I854" s="7"/>
    </row>
    <row r="855" spans="2:9" ht="21" customHeight="1">
      <c r="B855" s="25"/>
      <c r="C855" s="7"/>
      <c r="D855" s="7"/>
      <c r="E855" s="26"/>
      <c r="F855" s="26"/>
      <c r="G855" s="98"/>
      <c r="H855" s="98"/>
      <c r="I855" s="7"/>
    </row>
    <row r="856" spans="2:9" ht="21" customHeight="1">
      <c r="B856" s="25"/>
      <c r="C856" s="7"/>
      <c r="D856" s="7"/>
      <c r="E856" s="26"/>
      <c r="F856" s="26"/>
      <c r="G856" s="98"/>
      <c r="H856" s="98"/>
      <c r="I856" s="7"/>
    </row>
    <row r="857" spans="2:9" ht="21" customHeight="1">
      <c r="B857" s="25"/>
      <c r="C857" s="7"/>
      <c r="D857" s="7"/>
      <c r="E857" s="26"/>
      <c r="F857" s="26"/>
      <c r="G857" s="98"/>
      <c r="H857" s="98"/>
      <c r="I857" s="7"/>
    </row>
    <row r="858" spans="2:9" ht="21" customHeight="1">
      <c r="B858" s="25"/>
      <c r="C858" s="7"/>
      <c r="D858" s="7"/>
      <c r="E858" s="26"/>
      <c r="F858" s="26"/>
      <c r="G858" s="98"/>
      <c r="H858" s="98"/>
      <c r="I858" s="7"/>
    </row>
    <row r="859" spans="2:9" ht="21" customHeight="1">
      <c r="B859" s="25"/>
      <c r="C859" s="7"/>
      <c r="D859" s="7"/>
      <c r="E859" s="26"/>
      <c r="F859" s="26"/>
      <c r="G859" s="98"/>
      <c r="H859" s="98"/>
      <c r="I859" s="7"/>
    </row>
    <row r="860" spans="2:9" ht="21" customHeight="1">
      <c r="B860" s="25"/>
      <c r="C860" s="7"/>
      <c r="D860" s="7"/>
      <c r="E860" s="26"/>
      <c r="F860" s="26"/>
      <c r="G860" s="98"/>
      <c r="H860" s="98"/>
      <c r="I860" s="7"/>
    </row>
    <row r="861" spans="2:9" ht="21" customHeight="1">
      <c r="B861" s="25"/>
      <c r="C861" s="7"/>
      <c r="D861" s="7"/>
      <c r="E861" s="26"/>
      <c r="F861" s="26"/>
      <c r="G861" s="98"/>
      <c r="H861" s="98"/>
      <c r="I861" s="7"/>
    </row>
    <row r="862" spans="2:9" ht="21" customHeight="1">
      <c r="B862" s="25"/>
      <c r="C862" s="7"/>
      <c r="D862" s="7"/>
      <c r="E862" s="26"/>
      <c r="F862" s="26"/>
      <c r="G862" s="98"/>
      <c r="H862" s="98"/>
      <c r="I862" s="7"/>
    </row>
    <row r="863" spans="2:9" ht="21" customHeight="1">
      <c r="B863" s="25"/>
      <c r="C863" s="7"/>
      <c r="D863" s="7"/>
      <c r="E863" s="26"/>
      <c r="F863" s="26"/>
      <c r="G863" s="98"/>
      <c r="H863" s="98"/>
      <c r="I863" s="7"/>
    </row>
    <row r="864" spans="2:9" ht="21" customHeight="1">
      <c r="B864" s="25"/>
      <c r="C864" s="7"/>
      <c r="D864" s="7"/>
      <c r="E864" s="26"/>
      <c r="F864" s="26"/>
      <c r="G864" s="98"/>
      <c r="H864" s="98"/>
      <c r="I864" s="7"/>
    </row>
    <row r="865" spans="2:9" ht="21" customHeight="1">
      <c r="B865" s="25"/>
      <c r="C865" s="7"/>
      <c r="D865" s="7"/>
      <c r="E865" s="26"/>
      <c r="F865" s="26"/>
      <c r="G865" s="98"/>
      <c r="H865" s="98"/>
      <c r="I865" s="7"/>
    </row>
    <row r="866" spans="2:9" ht="21" customHeight="1">
      <c r="B866" s="25"/>
      <c r="C866" s="7"/>
      <c r="D866" s="7"/>
      <c r="E866" s="26"/>
      <c r="F866" s="26"/>
      <c r="G866" s="98"/>
      <c r="H866" s="98"/>
      <c r="I866" s="7"/>
    </row>
    <row r="867" spans="2:9" ht="21" customHeight="1">
      <c r="B867" s="25"/>
      <c r="C867" s="7"/>
      <c r="D867" s="7"/>
      <c r="E867" s="26"/>
      <c r="F867" s="26"/>
      <c r="G867" s="98"/>
      <c r="H867" s="98"/>
      <c r="I867" s="7"/>
    </row>
    <row r="868" spans="2:9" ht="21" customHeight="1">
      <c r="B868" s="25"/>
      <c r="C868" s="7"/>
      <c r="D868" s="7"/>
      <c r="E868" s="26"/>
      <c r="F868" s="26"/>
      <c r="G868" s="98"/>
      <c r="H868" s="98"/>
      <c r="I868" s="7"/>
    </row>
    <row r="869" spans="2:9" ht="21" customHeight="1">
      <c r="B869" s="25"/>
      <c r="C869" s="7"/>
      <c r="D869" s="7"/>
      <c r="E869" s="26"/>
      <c r="F869" s="26"/>
      <c r="G869" s="98"/>
      <c r="H869" s="98"/>
      <c r="I869" s="7"/>
    </row>
    <row r="870" spans="2:9" ht="21" customHeight="1">
      <c r="B870" s="25"/>
      <c r="C870" s="7"/>
      <c r="D870" s="7"/>
      <c r="E870" s="26"/>
      <c r="F870" s="26"/>
      <c r="G870" s="98"/>
      <c r="H870" s="98"/>
      <c r="I870" s="7"/>
    </row>
    <row r="871" spans="2:9" ht="21" customHeight="1">
      <c r="B871" s="25"/>
      <c r="C871" s="7"/>
      <c r="D871" s="7"/>
      <c r="E871" s="26"/>
      <c r="F871" s="26"/>
      <c r="G871" s="98"/>
      <c r="H871" s="98"/>
      <c r="I871" s="7"/>
    </row>
    <row r="872" spans="2:9" ht="21" customHeight="1">
      <c r="B872" s="25"/>
      <c r="C872" s="7"/>
      <c r="D872" s="7"/>
      <c r="E872" s="26"/>
      <c r="F872" s="26"/>
      <c r="G872" s="98"/>
      <c r="H872" s="98"/>
      <c r="I872" s="7"/>
    </row>
    <row r="873" spans="2:9" ht="21" customHeight="1">
      <c r="B873" s="25"/>
      <c r="C873" s="7"/>
      <c r="D873" s="7"/>
      <c r="E873" s="26"/>
      <c r="F873" s="26"/>
      <c r="G873" s="98"/>
      <c r="H873" s="98"/>
      <c r="I873" s="7"/>
    </row>
    <row r="874" spans="2:9" ht="21" customHeight="1">
      <c r="B874" s="25"/>
      <c r="C874" s="7"/>
      <c r="D874" s="7"/>
      <c r="E874" s="26"/>
      <c r="F874" s="26"/>
      <c r="G874" s="98"/>
      <c r="H874" s="98"/>
      <c r="I874" s="7"/>
    </row>
    <row r="875" spans="2:9" ht="21" customHeight="1">
      <c r="B875" s="25"/>
      <c r="C875" s="7"/>
      <c r="D875" s="7"/>
      <c r="E875" s="26"/>
      <c r="F875" s="26"/>
      <c r="G875" s="98"/>
      <c r="H875" s="98"/>
      <c r="I875" s="7"/>
    </row>
    <row r="876" spans="2:9" ht="21" customHeight="1">
      <c r="B876" s="25"/>
      <c r="C876" s="7"/>
      <c r="D876" s="7"/>
      <c r="E876" s="26"/>
      <c r="F876" s="26"/>
      <c r="G876" s="98"/>
      <c r="H876" s="98"/>
      <c r="I876" s="7"/>
    </row>
    <row r="877" spans="2:9" ht="21" customHeight="1">
      <c r="B877" s="25"/>
      <c r="C877" s="7"/>
      <c r="D877" s="7"/>
      <c r="E877" s="26"/>
      <c r="F877" s="26"/>
      <c r="G877" s="98"/>
      <c r="H877" s="98"/>
      <c r="I877" s="7"/>
    </row>
    <row r="878" spans="2:9" ht="21" customHeight="1">
      <c r="B878" s="25"/>
      <c r="C878" s="7"/>
      <c r="D878" s="7"/>
      <c r="E878" s="26"/>
      <c r="F878" s="26"/>
      <c r="G878" s="98"/>
      <c r="H878" s="98"/>
      <c r="I878" s="7"/>
    </row>
    <row r="879" spans="2:9" ht="21" customHeight="1">
      <c r="B879" s="25"/>
      <c r="C879" s="7"/>
      <c r="D879" s="7"/>
      <c r="E879" s="26"/>
      <c r="F879" s="26"/>
      <c r="G879" s="98"/>
      <c r="H879" s="98"/>
      <c r="I879" s="7"/>
    </row>
    <row r="880" spans="2:9" ht="21" customHeight="1">
      <c r="B880" s="25"/>
      <c r="C880" s="7"/>
      <c r="D880" s="7"/>
      <c r="E880" s="26"/>
      <c r="F880" s="26"/>
      <c r="G880" s="98"/>
      <c r="H880" s="98"/>
      <c r="I880" s="7"/>
    </row>
    <row r="881" spans="2:9" ht="21" customHeight="1">
      <c r="B881" s="25"/>
      <c r="C881" s="7"/>
      <c r="D881" s="7"/>
      <c r="E881" s="26"/>
      <c r="F881" s="26"/>
      <c r="G881" s="98"/>
      <c r="H881" s="98"/>
      <c r="I881" s="7"/>
    </row>
    <row r="882" spans="2:9" ht="21" customHeight="1">
      <c r="B882" s="25"/>
      <c r="C882" s="7"/>
      <c r="D882" s="7"/>
      <c r="E882" s="26"/>
      <c r="F882" s="26"/>
      <c r="G882" s="98"/>
      <c r="H882" s="98"/>
      <c r="I882" s="7"/>
    </row>
    <row r="883" spans="2:9" ht="21" customHeight="1">
      <c r="B883" s="25"/>
      <c r="C883" s="7"/>
      <c r="D883" s="7"/>
      <c r="E883" s="26"/>
      <c r="F883" s="26"/>
      <c r="G883" s="98"/>
      <c r="H883" s="98"/>
      <c r="I883" s="7"/>
    </row>
    <row r="884" spans="2:9" ht="21" customHeight="1">
      <c r="B884" s="25"/>
      <c r="C884" s="7"/>
      <c r="D884" s="7"/>
      <c r="E884" s="26"/>
      <c r="F884" s="26"/>
      <c r="G884" s="98"/>
      <c r="H884" s="98"/>
      <c r="I884" s="7"/>
    </row>
    <row r="885" spans="2:9" ht="21" customHeight="1">
      <c r="B885" s="25"/>
      <c r="C885" s="7"/>
      <c r="D885" s="7"/>
      <c r="E885" s="26"/>
      <c r="F885" s="26"/>
      <c r="G885" s="98"/>
      <c r="H885" s="98"/>
      <c r="I885" s="7"/>
    </row>
    <row r="886" spans="2:9" ht="21" customHeight="1">
      <c r="B886" s="25"/>
      <c r="C886" s="7"/>
      <c r="D886" s="7"/>
      <c r="E886" s="26"/>
      <c r="F886" s="26"/>
      <c r="G886" s="98"/>
      <c r="H886" s="98"/>
      <c r="I886" s="7"/>
    </row>
    <row r="887" spans="2:9" ht="21" customHeight="1">
      <c r="B887" s="25"/>
      <c r="C887" s="7"/>
      <c r="D887" s="7"/>
      <c r="E887" s="26"/>
      <c r="F887" s="26"/>
      <c r="G887" s="98"/>
      <c r="H887" s="98"/>
      <c r="I887" s="7"/>
    </row>
    <row r="888" spans="2:9" ht="21" customHeight="1">
      <c r="B888" s="25"/>
      <c r="C888" s="7"/>
      <c r="D888" s="7"/>
      <c r="E888" s="26"/>
      <c r="F888" s="26"/>
      <c r="G888" s="98"/>
      <c r="H888" s="98"/>
      <c r="I888" s="7"/>
    </row>
    <row r="889" spans="2:9" ht="21" customHeight="1">
      <c r="B889" s="25"/>
      <c r="C889" s="7"/>
      <c r="D889" s="7"/>
      <c r="E889" s="26"/>
      <c r="F889" s="26"/>
      <c r="G889" s="98"/>
      <c r="H889" s="98"/>
      <c r="I889" s="7"/>
    </row>
  </sheetData>
  <autoFilter ref="B6:H18" xr:uid="{00000000-0001-0000-0000-000000000000}"/>
  <mergeCells count="26">
    <mergeCell ref="G6:G7"/>
    <mergeCell ref="H6:H7"/>
    <mergeCell ref="B4:D4"/>
    <mergeCell ref="B6:B7"/>
    <mergeCell ref="D6:D7"/>
    <mergeCell ref="E6:E7"/>
    <mergeCell ref="F6:F7"/>
    <mergeCell ref="I6:T6"/>
    <mergeCell ref="U6:AF6"/>
    <mergeCell ref="AG6:AR6"/>
    <mergeCell ref="AS6:BD6"/>
    <mergeCell ref="BE6:BP6"/>
    <mergeCell ref="C11:D11"/>
    <mergeCell ref="AS8:BD8"/>
    <mergeCell ref="BE8:BP8"/>
    <mergeCell ref="B9:H9"/>
    <mergeCell ref="B8:H8"/>
    <mergeCell ref="I8:T8"/>
    <mergeCell ref="U8:AF8"/>
    <mergeCell ref="AG8:AR8"/>
    <mergeCell ref="C18:D18"/>
    <mergeCell ref="C17:D17"/>
    <mergeCell ref="C15:D15"/>
    <mergeCell ref="C16:D16"/>
    <mergeCell ref="C12:D12"/>
    <mergeCell ref="C13:D1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5ED14-4610-417A-AB00-24817D9CCED7}">
  <dimension ref="A1:E27"/>
  <sheetViews>
    <sheetView topLeftCell="A4" workbookViewId="0">
      <selection activeCell="A5" sqref="A5:D5"/>
    </sheetView>
  </sheetViews>
  <sheetFormatPr baseColWidth="10" defaultColWidth="14.42578125" defaultRowHeight="12.75"/>
  <cols>
    <col min="1" max="1" width="22.28515625" customWidth="1"/>
    <col min="2" max="2" width="77" customWidth="1"/>
    <col min="3" max="3" width="45.28515625" customWidth="1"/>
    <col min="4" max="4" width="12.28515625" customWidth="1"/>
    <col min="5" max="23" width="11.42578125" customWidth="1"/>
  </cols>
  <sheetData>
    <row r="1" spans="1:5">
      <c r="A1" s="386" t="s">
        <v>410</v>
      </c>
      <c r="B1" s="328"/>
      <c r="C1" s="328"/>
      <c r="D1" s="328"/>
      <c r="E1" s="328"/>
    </row>
    <row r="2" spans="1:5">
      <c r="A2" s="328"/>
      <c r="B2" s="328"/>
      <c r="C2" s="328"/>
      <c r="D2" s="328"/>
      <c r="E2" s="328"/>
    </row>
    <row r="3" spans="1:5">
      <c r="A3" s="328"/>
      <c r="B3" s="328"/>
      <c r="C3" s="328"/>
      <c r="D3" s="328"/>
      <c r="E3" s="328"/>
    </row>
    <row r="4" spans="1:5" ht="15" customHeight="1">
      <c r="A4" s="328"/>
      <c r="B4" s="328"/>
      <c r="C4" s="328"/>
      <c r="D4" s="328"/>
      <c r="E4" s="328"/>
    </row>
    <row r="5" spans="1:5" ht="23.25" customHeight="1">
      <c r="A5" s="387" t="s">
        <v>411</v>
      </c>
      <c r="B5" s="328"/>
      <c r="C5" s="328"/>
      <c r="D5" s="328"/>
      <c r="E5" s="130"/>
    </row>
    <row r="6" spans="1:5" ht="15.75" customHeight="1">
      <c r="A6" s="131"/>
      <c r="B6" s="131"/>
      <c r="C6" s="131"/>
      <c r="D6" s="131"/>
      <c r="E6" s="130"/>
    </row>
    <row r="7" spans="1:5" ht="15.75" customHeight="1">
      <c r="A7" s="130"/>
      <c r="B7" s="132" t="s">
        <v>683</v>
      </c>
      <c r="C7" s="133" t="s">
        <v>482</v>
      </c>
      <c r="D7" s="130"/>
      <c r="E7" s="130"/>
    </row>
    <row r="8" spans="1:5" ht="15.75" customHeight="1">
      <c r="A8" s="130"/>
      <c r="B8" s="161" t="s">
        <v>413</v>
      </c>
      <c r="C8" s="162"/>
      <c r="D8" s="130"/>
      <c r="E8" s="130"/>
    </row>
    <row r="9" spans="1:5" ht="62.25" customHeight="1">
      <c r="A9" s="130"/>
      <c r="B9" s="392" t="s">
        <v>684</v>
      </c>
      <c r="C9" s="393"/>
      <c r="D9" s="130"/>
      <c r="E9" s="130"/>
    </row>
    <row r="10" spans="1:5" ht="36" customHeight="1">
      <c r="A10" s="130"/>
      <c r="B10" s="136" t="s">
        <v>297</v>
      </c>
      <c r="C10" s="137" t="s">
        <v>244</v>
      </c>
      <c r="D10" s="130"/>
      <c r="E10" s="130"/>
    </row>
    <row r="11" spans="1:5" ht="15.75" customHeight="1">
      <c r="A11" s="130"/>
      <c r="B11" s="132" t="s">
        <v>333</v>
      </c>
      <c r="C11" s="142"/>
      <c r="D11" s="130"/>
      <c r="E11" s="130"/>
    </row>
    <row r="12" spans="1:5" ht="15.75" customHeight="1">
      <c r="A12" s="130"/>
      <c r="B12" s="404" t="s">
        <v>415</v>
      </c>
      <c r="C12" s="403"/>
      <c r="D12" s="130"/>
      <c r="E12" s="130"/>
    </row>
    <row r="13" spans="1:5" ht="70.5" customHeight="1">
      <c r="A13" s="130"/>
      <c r="B13" s="381" t="s">
        <v>685</v>
      </c>
      <c r="C13" s="382"/>
      <c r="D13" s="130"/>
      <c r="E13" s="130"/>
    </row>
    <row r="14" spans="1:5" ht="15.75" customHeight="1">
      <c r="A14" s="130"/>
      <c r="B14" s="402" t="s">
        <v>417</v>
      </c>
      <c r="C14" s="403"/>
      <c r="D14" s="130"/>
      <c r="E14" s="130"/>
    </row>
    <row r="15" spans="1:5" ht="43.5" customHeight="1">
      <c r="A15" s="130"/>
      <c r="B15" s="381" t="s">
        <v>647</v>
      </c>
      <c r="C15" s="382"/>
      <c r="D15" s="130"/>
      <c r="E15" s="130"/>
    </row>
    <row r="16" spans="1:5" ht="15.75" customHeight="1">
      <c r="B16" s="384" t="s">
        <v>419</v>
      </c>
      <c r="C16" s="382"/>
    </row>
    <row r="17" spans="2:3" ht="36.75" customHeight="1">
      <c r="B17" s="381" t="s">
        <v>686</v>
      </c>
      <c r="C17" s="382"/>
    </row>
    <row r="18" spans="2:3" ht="15.75" customHeight="1">
      <c r="B18" s="396" t="s">
        <v>424</v>
      </c>
      <c r="C18" s="397"/>
    </row>
    <row r="19" spans="2:3">
      <c r="B19" s="400">
        <f>SUM(C20:C25)</f>
        <v>1145486876</v>
      </c>
      <c r="C19" s="401"/>
    </row>
    <row r="20" spans="2:3">
      <c r="B20" s="285" t="s">
        <v>533</v>
      </c>
      <c r="C20" s="278">
        <f>'Honorarios Base 2024'!C6*'P04'!C26</f>
        <v>306344124</v>
      </c>
    </row>
    <row r="21" spans="2:3">
      <c r="B21" s="285" t="s">
        <v>653</v>
      </c>
      <c r="C21" s="278">
        <f>'Honorarios Base 2024'!$C$3*'P04'!$C$26</f>
        <v>197285688</v>
      </c>
    </row>
    <row r="22" spans="2:3">
      <c r="B22" s="285" t="s">
        <v>653</v>
      </c>
      <c r="C22" s="278">
        <f>'Honorarios Base 2024'!$C$3*'P04'!$C$26</f>
        <v>197285688</v>
      </c>
    </row>
    <row r="23" spans="2:3">
      <c r="B23" s="285" t="s">
        <v>653</v>
      </c>
      <c r="C23" s="278">
        <f>'Honorarios Base 2024'!$C$3*'P04'!$C$26</f>
        <v>197285688</v>
      </c>
    </row>
    <row r="24" spans="2:3">
      <c r="B24" s="285" t="s">
        <v>653</v>
      </c>
      <c r="C24" s="278">
        <f>'Honorarios Base 2024'!$C$3*'P04'!$C$26</f>
        <v>197285688</v>
      </c>
    </row>
    <row r="25" spans="2:3">
      <c r="B25" s="285" t="s">
        <v>655</v>
      </c>
      <c r="C25" s="278">
        <v>50000000</v>
      </c>
    </row>
    <row r="26" spans="2:3" ht="15.75">
      <c r="B26" s="136" t="s">
        <v>657</v>
      </c>
      <c r="C26" s="136">
        <v>36</v>
      </c>
    </row>
    <row r="27" spans="2:3" ht="15.75">
      <c r="B27" s="136" t="s">
        <v>431</v>
      </c>
      <c r="C27" s="136">
        <v>1</v>
      </c>
    </row>
  </sheetData>
  <mergeCells count="11">
    <mergeCell ref="B18:C18"/>
    <mergeCell ref="B19:C19"/>
    <mergeCell ref="B14:C14"/>
    <mergeCell ref="B15:C15"/>
    <mergeCell ref="B16:C16"/>
    <mergeCell ref="B17:C17"/>
    <mergeCell ref="A1:E4"/>
    <mergeCell ref="A5:D5"/>
    <mergeCell ref="B12:C12"/>
    <mergeCell ref="B13:C13"/>
    <mergeCell ref="B9:C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4A226-8BC2-4971-B206-6743D6349C8D}">
  <dimension ref="A1:F86"/>
  <sheetViews>
    <sheetView topLeftCell="A80" workbookViewId="0">
      <selection activeCell="A21" sqref="A21:XFD86"/>
    </sheetView>
  </sheetViews>
  <sheetFormatPr baseColWidth="10" defaultColWidth="14.42578125" defaultRowHeight="12.75"/>
  <cols>
    <col min="1" max="1" width="22.28515625" customWidth="1"/>
    <col min="2" max="2" width="77" customWidth="1"/>
    <col min="3" max="3" width="45.28515625" customWidth="1"/>
    <col min="4" max="4" width="12.28515625" customWidth="1"/>
    <col min="5" max="5" width="16.5703125" customWidth="1"/>
    <col min="6" max="6" width="16" customWidth="1"/>
    <col min="7" max="23" width="11.42578125" customWidth="1"/>
  </cols>
  <sheetData>
    <row r="1" spans="1:5">
      <c r="A1" s="386" t="s">
        <v>410</v>
      </c>
      <c r="B1" s="328"/>
      <c r="C1" s="328"/>
      <c r="D1" s="328"/>
      <c r="E1" s="328"/>
    </row>
    <row r="2" spans="1:5">
      <c r="A2" s="328"/>
      <c r="B2" s="328"/>
      <c r="C2" s="328"/>
      <c r="D2" s="328"/>
      <c r="E2" s="328"/>
    </row>
    <row r="3" spans="1:5">
      <c r="A3" s="328"/>
      <c r="B3" s="328"/>
      <c r="C3" s="328"/>
      <c r="D3" s="328"/>
      <c r="E3" s="328"/>
    </row>
    <row r="4" spans="1:5" ht="15" customHeight="1">
      <c r="A4" s="328"/>
      <c r="B4" s="328"/>
      <c r="C4" s="328"/>
      <c r="D4" s="328"/>
      <c r="E4" s="328"/>
    </row>
    <row r="5" spans="1:5" ht="23.25" customHeight="1">
      <c r="A5" s="387" t="s">
        <v>411</v>
      </c>
      <c r="B5" s="328"/>
      <c r="C5" s="328"/>
      <c r="D5" s="328"/>
      <c r="E5" s="130"/>
    </row>
    <row r="6" spans="1:5" ht="15.75" customHeight="1">
      <c r="A6" s="131"/>
      <c r="B6" s="131"/>
      <c r="C6" s="131"/>
      <c r="D6" s="131"/>
      <c r="E6" s="130"/>
    </row>
    <row r="7" spans="1:5" ht="15.75" customHeight="1">
      <c r="A7" s="130"/>
      <c r="B7" s="132" t="s">
        <v>245</v>
      </c>
      <c r="C7" s="133" t="s">
        <v>687</v>
      </c>
      <c r="D7" s="130"/>
      <c r="E7" s="130"/>
    </row>
    <row r="8" spans="1:5" ht="15.75" customHeight="1">
      <c r="A8" s="130"/>
      <c r="B8" s="379" t="s">
        <v>413</v>
      </c>
      <c r="C8" s="388"/>
      <c r="D8" s="130"/>
      <c r="E8" s="130"/>
    </row>
    <row r="9" spans="1:5" ht="46.5" customHeight="1">
      <c r="A9" s="130"/>
      <c r="B9" s="392" t="s">
        <v>688</v>
      </c>
      <c r="C9" s="393"/>
      <c r="D9" s="130"/>
      <c r="E9" s="130"/>
    </row>
    <row r="10" spans="1:5" ht="15.75" customHeight="1">
      <c r="A10" s="130"/>
      <c r="B10" s="134" t="s">
        <v>333</v>
      </c>
      <c r="C10" s="135"/>
      <c r="D10" s="130"/>
      <c r="E10" s="130"/>
    </row>
    <row r="11" spans="1:5" ht="15.75" customHeight="1">
      <c r="A11" s="130"/>
      <c r="B11" s="391" t="s">
        <v>415</v>
      </c>
      <c r="C11" s="382"/>
      <c r="D11" s="130"/>
      <c r="E11" s="130"/>
    </row>
    <row r="12" spans="1:5" ht="65.25" customHeight="1">
      <c r="A12" s="130"/>
      <c r="B12" s="381" t="s">
        <v>689</v>
      </c>
      <c r="C12" s="382"/>
      <c r="D12" s="130"/>
      <c r="E12" s="130"/>
    </row>
    <row r="13" spans="1:5" ht="15.75" customHeight="1">
      <c r="A13" s="130"/>
      <c r="B13" s="383" t="s">
        <v>417</v>
      </c>
      <c r="C13" s="382"/>
      <c r="D13" s="130"/>
      <c r="E13" s="130"/>
    </row>
    <row r="14" spans="1:5" ht="72.75" customHeight="1">
      <c r="A14" s="130"/>
      <c r="B14" s="381" t="s">
        <v>690</v>
      </c>
      <c r="C14" s="382"/>
      <c r="D14" s="130"/>
      <c r="E14" s="130"/>
    </row>
    <row r="15" spans="1:5" ht="15.75" customHeight="1">
      <c r="B15" s="384" t="s">
        <v>419</v>
      </c>
      <c r="C15" s="382"/>
    </row>
    <row r="16" spans="1:5" ht="58.5" customHeight="1">
      <c r="B16" s="381" t="s">
        <v>691</v>
      </c>
      <c r="C16" s="382"/>
    </row>
    <row r="17" spans="2:6" ht="15.75" customHeight="1">
      <c r="B17" s="136" t="s">
        <v>421</v>
      </c>
      <c r="C17" s="137" t="s">
        <v>401</v>
      </c>
    </row>
    <row r="18" spans="2:6" ht="99" customHeight="1">
      <c r="B18" s="206" t="s">
        <v>692</v>
      </c>
      <c r="C18" s="206" t="s">
        <v>693</v>
      </c>
    </row>
    <row r="19" spans="2:6" ht="15.75" customHeight="1">
      <c r="B19" s="396" t="s">
        <v>424</v>
      </c>
      <c r="C19" s="397"/>
    </row>
    <row r="20" spans="2:6" ht="15" customHeight="1">
      <c r="B20" s="400">
        <f>B27+B41+B56+B67+B74+B85</f>
        <v>4625671612</v>
      </c>
      <c r="C20" s="401"/>
      <c r="F20" s="144"/>
    </row>
    <row r="21" spans="2:6" ht="15.75">
      <c r="B21" s="379" t="s">
        <v>664</v>
      </c>
      <c r="C21" s="380"/>
    </row>
    <row r="22" spans="2:6" ht="15.75">
      <c r="B22" s="136" t="s">
        <v>429</v>
      </c>
      <c r="C22" s="137" t="s">
        <v>297</v>
      </c>
    </row>
    <row r="23" spans="2:6">
      <c r="B23" s="206" t="s">
        <v>245</v>
      </c>
      <c r="C23" s="206" t="s">
        <v>280</v>
      </c>
    </row>
    <row r="24" spans="2:6" ht="15.75">
      <c r="B24" s="136" t="s">
        <v>333</v>
      </c>
      <c r="C24" s="137" t="s">
        <v>431</v>
      </c>
    </row>
    <row r="25" spans="2:6" ht="63.75">
      <c r="B25" s="215" t="s">
        <v>694</v>
      </c>
      <c r="C25" s="215">
        <v>3</v>
      </c>
    </row>
    <row r="26" spans="2:6" ht="15.75">
      <c r="B26" s="166" t="s">
        <v>433</v>
      </c>
      <c r="C26" s="167" t="s">
        <v>514</v>
      </c>
    </row>
    <row r="27" spans="2:6">
      <c r="B27" s="168">
        <f>SUM(C28:C34)</f>
        <v>401179040</v>
      </c>
      <c r="C27" s="256">
        <v>10</v>
      </c>
    </row>
    <row r="28" spans="2:6">
      <c r="B28" s="266" t="s">
        <v>533</v>
      </c>
      <c r="C28" s="284">
        <f>C27*'Honorarios Base 2024'!C6</f>
        <v>85095590</v>
      </c>
    </row>
    <row r="29" spans="2:6">
      <c r="B29" s="259" t="s">
        <v>534</v>
      </c>
      <c r="C29" s="278">
        <f>C27*'Honorarios Base 2024'!C2</f>
        <v>71480290</v>
      </c>
    </row>
    <row r="30" spans="2:6">
      <c r="B30" s="259" t="s">
        <v>653</v>
      </c>
      <c r="C30" s="278">
        <f>C27*'Honorarios Base 2024'!C3</f>
        <v>54801580</v>
      </c>
    </row>
    <row r="31" spans="2:6">
      <c r="B31" s="259" t="s">
        <v>695</v>
      </c>
      <c r="C31" s="278">
        <v>50000000</v>
      </c>
    </row>
    <row r="32" spans="2:6">
      <c r="B32" s="259" t="s">
        <v>532</v>
      </c>
      <c r="C32" s="278">
        <f>C27*'Honorarios Base 2024'!C3</f>
        <v>54801580</v>
      </c>
    </row>
    <row r="33" spans="2:3">
      <c r="B33" s="259" t="s">
        <v>696</v>
      </c>
      <c r="C33" s="278">
        <v>35000000</v>
      </c>
    </row>
    <row r="34" spans="2:3">
      <c r="B34" s="259" t="s">
        <v>697</v>
      </c>
      <c r="C34" s="278">
        <v>50000000</v>
      </c>
    </row>
    <row r="35" spans="2:3" ht="9.75" customHeight="1">
      <c r="B35" s="379"/>
      <c r="C35" s="380"/>
    </row>
    <row r="36" spans="2:3" ht="15.75">
      <c r="B36" s="136" t="s">
        <v>429</v>
      </c>
      <c r="C36" s="137" t="s">
        <v>297</v>
      </c>
    </row>
    <row r="37" spans="2:3">
      <c r="B37" s="206" t="s">
        <v>281</v>
      </c>
      <c r="C37" s="206" t="s">
        <v>529</v>
      </c>
    </row>
    <row r="38" spans="2:3" ht="15.75">
      <c r="B38" s="136" t="s">
        <v>333</v>
      </c>
      <c r="C38" s="137" t="s">
        <v>431</v>
      </c>
    </row>
    <row r="39" spans="2:3" ht="89.25">
      <c r="B39" s="206" t="s">
        <v>698</v>
      </c>
      <c r="C39" s="206">
        <v>26</v>
      </c>
    </row>
    <row r="40" spans="2:3" ht="15.75">
      <c r="B40" s="166" t="s">
        <v>433</v>
      </c>
      <c r="C40" s="167" t="s">
        <v>514</v>
      </c>
    </row>
    <row r="41" spans="2:3">
      <c r="B41" s="168">
        <f>SUM(C42:C47)</f>
        <v>2431849728</v>
      </c>
      <c r="C41" s="256">
        <v>48</v>
      </c>
    </row>
    <row r="42" spans="2:3">
      <c r="B42" t="s">
        <v>531</v>
      </c>
      <c r="C42" s="284">
        <f>C41*'Honorarios Base 2024'!C3*5</f>
        <v>1315237920</v>
      </c>
    </row>
    <row r="43" spans="2:3">
      <c r="B43" s="266" t="s">
        <v>532</v>
      </c>
      <c r="C43" s="278">
        <f>C41*'Honorarios Base 2024'!C3</f>
        <v>263047584</v>
      </c>
    </row>
    <row r="44" spans="2:3">
      <c r="B44" s="259" t="s">
        <v>533</v>
      </c>
      <c r="C44" s="278">
        <f>C41*'Honorarios Base 2024'!C6</f>
        <v>408458832</v>
      </c>
    </row>
    <row r="45" spans="2:3">
      <c r="B45" s="259" t="s">
        <v>534</v>
      </c>
      <c r="C45" s="278">
        <f>'Honorarios Base 2024'!C2*'P05'!C41</f>
        <v>343105392</v>
      </c>
    </row>
    <row r="46" spans="2:3">
      <c r="B46" s="259" t="s">
        <v>441</v>
      </c>
      <c r="C46" s="263">
        <v>2000000</v>
      </c>
    </row>
    <row r="47" spans="2:3">
      <c r="B47" s="259" t="s">
        <v>587</v>
      </c>
      <c r="C47" s="263">
        <v>100000000</v>
      </c>
    </row>
    <row r="48" spans="2:3">
      <c r="B48" s="259"/>
      <c r="C48" s="263"/>
    </row>
    <row r="49" spans="2:3">
      <c r="B49" s="259"/>
      <c r="C49" s="281"/>
    </row>
    <row r="50" spans="2:3" ht="15.75">
      <c r="B50" s="379"/>
      <c r="C50" s="380"/>
    </row>
    <row r="51" spans="2:3" ht="15.75">
      <c r="B51" s="136" t="s">
        <v>429</v>
      </c>
      <c r="C51" s="137" t="s">
        <v>297</v>
      </c>
    </row>
    <row r="52" spans="2:3">
      <c r="B52" s="206" t="s">
        <v>282</v>
      </c>
      <c r="C52" s="206" t="s">
        <v>311</v>
      </c>
    </row>
    <row r="53" spans="2:3" ht="15.75">
      <c r="B53" s="136" t="s">
        <v>333</v>
      </c>
      <c r="C53" s="137" t="s">
        <v>431</v>
      </c>
    </row>
    <row r="54" spans="2:3" ht="76.5">
      <c r="B54" s="206" t="s">
        <v>699</v>
      </c>
      <c r="C54" s="206">
        <v>5</v>
      </c>
    </row>
    <row r="55" spans="2:3" ht="15.75">
      <c r="B55" s="166" t="s">
        <v>433</v>
      </c>
      <c r="C55" s="167" t="s">
        <v>514</v>
      </c>
    </row>
    <row r="56" spans="2:3">
      <c r="B56" s="168">
        <f>SUM(C57:C59)</f>
        <v>100642844</v>
      </c>
      <c r="C56" s="256">
        <v>6</v>
      </c>
    </row>
    <row r="57" spans="2:3">
      <c r="B57" t="s">
        <v>540</v>
      </c>
      <c r="C57" s="284">
        <f>C56*'Honorarios Base 2024'!C3*2</f>
        <v>65761896</v>
      </c>
    </row>
    <row r="58" spans="2:3">
      <c r="B58" s="266" t="s">
        <v>532</v>
      </c>
      <c r="C58" s="278">
        <f>C56*'Honorarios Base 2024'!C3</f>
        <v>32880948</v>
      </c>
    </row>
    <row r="59" spans="2:3">
      <c r="B59" s="259" t="s">
        <v>441</v>
      </c>
      <c r="C59" s="278">
        <v>2000000</v>
      </c>
    </row>
    <row r="60" spans="2:3">
      <c r="B60" s="259"/>
      <c r="C60" s="278"/>
    </row>
    <row r="61" spans="2:3" ht="15.75">
      <c r="B61" s="379"/>
      <c r="C61" s="380"/>
    </row>
    <row r="62" spans="2:3" ht="15.75">
      <c r="B62" s="136" t="s">
        <v>429</v>
      </c>
      <c r="C62" s="137" t="s">
        <v>297</v>
      </c>
    </row>
    <row r="63" spans="2:3">
      <c r="B63" s="206" t="s">
        <v>542</v>
      </c>
      <c r="C63" s="206" t="s">
        <v>325</v>
      </c>
    </row>
    <row r="64" spans="2:3" ht="15.75">
      <c r="B64" s="136" t="s">
        <v>333</v>
      </c>
      <c r="C64" s="137" t="s">
        <v>431</v>
      </c>
    </row>
    <row r="65" spans="2:3" ht="51">
      <c r="B65" s="215" t="s">
        <v>543</v>
      </c>
      <c r="C65" s="215">
        <v>2</v>
      </c>
    </row>
    <row r="66" spans="2:3" ht="15.75">
      <c r="B66" s="166" t="s">
        <v>433</v>
      </c>
      <c r="C66" s="167" t="s">
        <v>514</v>
      </c>
    </row>
    <row r="67" spans="2:3">
      <c r="B67" s="168">
        <v>0</v>
      </c>
      <c r="C67" s="173" t="s">
        <v>51</v>
      </c>
    </row>
    <row r="68" spans="2:3" ht="15.75">
      <c r="B68" s="377"/>
      <c r="C68" s="378"/>
    </row>
    <row r="69" spans="2:3" ht="15.75">
      <c r="B69" s="136" t="s">
        <v>429</v>
      </c>
      <c r="C69" s="137" t="s">
        <v>297</v>
      </c>
    </row>
    <row r="70" spans="2:3">
      <c r="B70" s="206" t="s">
        <v>285</v>
      </c>
      <c r="C70" s="206" t="s">
        <v>286</v>
      </c>
    </row>
    <row r="71" spans="2:3" ht="15.75">
      <c r="B71" s="136" t="s">
        <v>333</v>
      </c>
      <c r="C71" s="137" t="s">
        <v>431</v>
      </c>
    </row>
    <row r="72" spans="2:3" ht="51">
      <c r="B72" s="215" t="s">
        <v>700</v>
      </c>
      <c r="C72" s="215">
        <v>4</v>
      </c>
    </row>
    <row r="73" spans="2:3" ht="15.75">
      <c r="B73" s="166" t="s">
        <v>433</v>
      </c>
      <c r="C73" s="167" t="s">
        <v>514</v>
      </c>
    </row>
    <row r="74" spans="2:3">
      <c r="B74" s="168">
        <f>SUM(C75:C78)</f>
        <v>992000000</v>
      </c>
      <c r="C74" s="274" t="s">
        <v>35</v>
      </c>
    </row>
    <row r="75" spans="2:3">
      <c r="B75" s="266" t="s">
        <v>701</v>
      </c>
      <c r="C75" s="283">
        <v>60000000</v>
      </c>
    </row>
    <row r="76" spans="2:3">
      <c r="B76" s="259" t="s">
        <v>702</v>
      </c>
      <c r="C76" s="259">
        <v>210000000</v>
      </c>
    </row>
    <row r="77" spans="2:3">
      <c r="B77" s="259" t="s">
        <v>703</v>
      </c>
      <c r="C77" s="259">
        <v>700000000</v>
      </c>
    </row>
    <row r="78" spans="2:3">
      <c r="B78" s="259" t="s">
        <v>704</v>
      </c>
      <c r="C78" s="259">
        <v>22000000</v>
      </c>
    </row>
    <row r="79" spans="2:3" ht="15.75" customHeight="1">
      <c r="B79" s="379"/>
      <c r="C79" s="380"/>
    </row>
    <row r="80" spans="2:3" ht="15.75">
      <c r="B80" s="136" t="s">
        <v>429</v>
      </c>
      <c r="C80" s="137" t="s">
        <v>297</v>
      </c>
    </row>
    <row r="81" spans="2:3">
      <c r="B81" s="206" t="s">
        <v>289</v>
      </c>
      <c r="C81" s="206" t="s">
        <v>290</v>
      </c>
    </row>
    <row r="82" spans="2:3" ht="15.75">
      <c r="B82" s="136" t="s">
        <v>333</v>
      </c>
      <c r="C82" s="137" t="s">
        <v>431</v>
      </c>
    </row>
    <row r="83" spans="2:3" ht="63.75">
      <c r="B83" s="215" t="s">
        <v>705</v>
      </c>
      <c r="C83" s="215">
        <v>1</v>
      </c>
    </row>
    <row r="84" spans="2:3" ht="15.75">
      <c r="B84" s="174" t="s">
        <v>433</v>
      </c>
      <c r="C84" s="175" t="s">
        <v>514</v>
      </c>
    </row>
    <row r="85" spans="2:3">
      <c r="B85" s="168">
        <v>700000000</v>
      </c>
      <c r="C85" s="274" t="s">
        <v>114</v>
      </c>
    </row>
    <row r="86" spans="2:3">
      <c r="B86" s="283" t="s">
        <v>706</v>
      </c>
      <c r="C86" s="283">
        <v>700000000</v>
      </c>
    </row>
  </sheetData>
  <mergeCells count="18">
    <mergeCell ref="A1:E4"/>
    <mergeCell ref="A5:D5"/>
    <mergeCell ref="B11:C11"/>
    <mergeCell ref="B12:C12"/>
    <mergeCell ref="B8:C8"/>
    <mergeCell ref="B9:C9"/>
    <mergeCell ref="B13:C13"/>
    <mergeCell ref="B14:C14"/>
    <mergeCell ref="B15:C15"/>
    <mergeCell ref="B16:C16"/>
    <mergeCell ref="B79:C79"/>
    <mergeCell ref="B21:C21"/>
    <mergeCell ref="B35:C35"/>
    <mergeCell ref="B50:C50"/>
    <mergeCell ref="B61:C61"/>
    <mergeCell ref="B68:C68"/>
    <mergeCell ref="B19:C19"/>
    <mergeCell ref="B20:C20"/>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D809A-344C-4BD6-BFB3-02CEC16E0F1D}">
  <dimension ref="A1:E97"/>
  <sheetViews>
    <sheetView topLeftCell="A74" workbookViewId="0">
      <selection activeCell="C80" sqref="C80"/>
    </sheetView>
  </sheetViews>
  <sheetFormatPr baseColWidth="10" defaultColWidth="14.42578125" defaultRowHeight="12.75"/>
  <cols>
    <col min="1" max="1" width="22.28515625" customWidth="1"/>
    <col min="2" max="2" width="77" customWidth="1"/>
    <col min="3" max="3" width="45.28515625" customWidth="1"/>
    <col min="4" max="4" width="12.28515625" customWidth="1"/>
    <col min="5" max="23" width="11.42578125" customWidth="1"/>
  </cols>
  <sheetData>
    <row r="1" spans="1:5">
      <c r="A1" s="386" t="s">
        <v>410</v>
      </c>
      <c r="B1" s="328"/>
      <c r="C1" s="328"/>
      <c r="D1" s="328"/>
      <c r="E1" s="328"/>
    </row>
    <row r="2" spans="1:5">
      <c r="A2" s="328"/>
      <c r="B2" s="328"/>
      <c r="C2" s="328"/>
      <c r="D2" s="328"/>
      <c r="E2" s="328"/>
    </row>
    <row r="3" spans="1:5">
      <c r="A3" s="328"/>
      <c r="B3" s="328"/>
      <c r="C3" s="328"/>
      <c r="D3" s="328"/>
      <c r="E3" s="328"/>
    </row>
    <row r="4" spans="1:5" ht="15" customHeight="1">
      <c r="A4" s="328"/>
      <c r="B4" s="328"/>
      <c r="C4" s="328"/>
      <c r="D4" s="328"/>
      <c r="E4" s="328"/>
    </row>
    <row r="5" spans="1:5" ht="23.25" customHeight="1">
      <c r="A5" s="387" t="s">
        <v>411</v>
      </c>
      <c r="B5" s="328"/>
      <c r="C5" s="328"/>
      <c r="D5" s="328"/>
      <c r="E5" s="130"/>
    </row>
    <row r="6" spans="1:5" ht="15.75" customHeight="1">
      <c r="A6" s="131"/>
      <c r="B6" s="131"/>
      <c r="C6" s="131"/>
      <c r="D6" s="131"/>
      <c r="E6" s="130"/>
    </row>
    <row r="7" spans="1:5" ht="15.75" customHeight="1">
      <c r="A7" s="130"/>
      <c r="B7" s="132" t="s">
        <v>194</v>
      </c>
      <c r="C7" s="133"/>
      <c r="D7" s="130"/>
      <c r="E7" s="130"/>
    </row>
    <row r="8" spans="1:5" ht="15.75" customHeight="1">
      <c r="A8" s="130"/>
      <c r="B8" s="379" t="s">
        <v>413</v>
      </c>
      <c r="C8" s="388"/>
      <c r="D8" s="130"/>
      <c r="E8" s="130"/>
    </row>
    <row r="9" spans="1:5" ht="67.5" customHeight="1">
      <c r="A9" s="130"/>
      <c r="B9" s="392" t="s">
        <v>707</v>
      </c>
      <c r="C9" s="393"/>
      <c r="D9" s="130"/>
      <c r="E9" s="130"/>
    </row>
    <row r="10" spans="1:5" ht="15.75" customHeight="1">
      <c r="A10" s="130"/>
      <c r="B10" s="134" t="s">
        <v>333</v>
      </c>
      <c r="C10" s="135"/>
      <c r="D10" s="130"/>
      <c r="E10" s="130"/>
    </row>
    <row r="11" spans="1:5" ht="15.75" customHeight="1">
      <c r="A11" s="130"/>
      <c r="B11" s="391" t="s">
        <v>415</v>
      </c>
      <c r="C11" s="382"/>
      <c r="D11" s="130"/>
      <c r="E11" s="130"/>
    </row>
    <row r="12" spans="1:5" ht="271.5" customHeight="1">
      <c r="A12" s="130"/>
      <c r="B12" s="381" t="s">
        <v>708</v>
      </c>
      <c r="C12" s="382"/>
      <c r="D12" s="130"/>
      <c r="E12" s="130"/>
    </row>
    <row r="13" spans="1:5" ht="15.75" customHeight="1">
      <c r="A13" s="130"/>
      <c r="B13" s="383" t="s">
        <v>417</v>
      </c>
      <c r="C13" s="382"/>
      <c r="D13" s="130"/>
      <c r="E13" s="130"/>
    </row>
    <row r="14" spans="1:5" ht="226.5" customHeight="1">
      <c r="A14" s="130"/>
      <c r="B14" s="381" t="s">
        <v>709</v>
      </c>
      <c r="C14" s="382"/>
      <c r="D14" s="130"/>
      <c r="E14" s="130"/>
    </row>
    <row r="15" spans="1:5" ht="15.75" customHeight="1">
      <c r="B15" s="384" t="s">
        <v>419</v>
      </c>
      <c r="C15" s="382"/>
    </row>
    <row r="16" spans="1:5" ht="270" customHeight="1">
      <c r="B16" s="381" t="s">
        <v>710</v>
      </c>
      <c r="C16" s="385"/>
    </row>
    <row r="17" spans="2:3" ht="15.75" customHeight="1">
      <c r="B17" s="136" t="s">
        <v>421</v>
      </c>
      <c r="C17" s="137" t="s">
        <v>401</v>
      </c>
    </row>
    <row r="18" spans="2:3" ht="115.5" customHeight="1">
      <c r="B18" s="206" t="s">
        <v>711</v>
      </c>
      <c r="C18" s="206" t="s">
        <v>712</v>
      </c>
    </row>
    <row r="19" spans="2:3" ht="15.75" customHeight="1">
      <c r="B19" s="396" t="s">
        <v>424</v>
      </c>
      <c r="C19" s="397"/>
    </row>
    <row r="20" spans="2:3" ht="15" customHeight="1">
      <c r="B20" s="400">
        <f>B27+B37+B51+B61+B75+B91</f>
        <v>9178878284</v>
      </c>
      <c r="C20" s="401"/>
    </row>
    <row r="21" spans="2:3" ht="15.75">
      <c r="B21" s="379" t="s">
        <v>664</v>
      </c>
      <c r="C21" s="380"/>
    </row>
    <row r="22" spans="2:3" ht="15.75">
      <c r="B22" s="136" t="s">
        <v>429</v>
      </c>
      <c r="C22" s="137" t="s">
        <v>297</v>
      </c>
    </row>
    <row r="23" spans="2:3" ht="15">
      <c r="B23" s="139" t="s">
        <v>273</v>
      </c>
      <c r="C23" s="206" t="s">
        <v>622</v>
      </c>
    </row>
    <row r="24" spans="2:3" ht="15.75">
      <c r="B24" s="136" t="s">
        <v>333</v>
      </c>
      <c r="C24" s="137" t="s">
        <v>431</v>
      </c>
    </row>
    <row r="25" spans="2:3" ht="63.75">
      <c r="B25" s="215" t="s">
        <v>713</v>
      </c>
      <c r="C25" s="215">
        <v>6</v>
      </c>
    </row>
    <row r="26" spans="2:3" ht="15.75">
      <c r="B26" s="166" t="s">
        <v>433</v>
      </c>
      <c r="C26" s="167" t="s">
        <v>514</v>
      </c>
    </row>
    <row r="27" spans="2:3">
      <c r="B27" s="168">
        <f>SUM(C28:C30)</f>
        <v>2363047584</v>
      </c>
      <c r="C27" s="256">
        <v>48</v>
      </c>
    </row>
    <row r="28" spans="2:3">
      <c r="B28" s="283" t="s">
        <v>653</v>
      </c>
      <c r="C28" s="284">
        <f>'Honorarios Base 2024'!C3*'P03'!C27</f>
        <v>263047584</v>
      </c>
    </row>
    <row r="29" spans="2:3">
      <c r="B29" s="285" t="s">
        <v>535</v>
      </c>
      <c r="C29" s="278">
        <v>2000000000</v>
      </c>
    </row>
    <row r="30" spans="2:3">
      <c r="B30" s="285" t="s">
        <v>714</v>
      </c>
      <c r="C30" s="278">
        <v>100000000</v>
      </c>
    </row>
    <row r="31" spans="2:3" ht="9.75" customHeight="1">
      <c r="B31" s="377"/>
      <c r="C31" s="378"/>
    </row>
    <row r="32" spans="2:3" ht="15.75">
      <c r="B32" s="136" t="s">
        <v>429</v>
      </c>
      <c r="C32" s="137" t="s">
        <v>297</v>
      </c>
    </row>
    <row r="33" spans="2:3" ht="15">
      <c r="B33" s="139" t="s">
        <v>275</v>
      </c>
      <c r="C33" s="206" t="s">
        <v>622</v>
      </c>
    </row>
    <row r="34" spans="2:3" ht="15.75">
      <c r="B34" s="136" t="s">
        <v>333</v>
      </c>
      <c r="C34" s="137" t="s">
        <v>431</v>
      </c>
    </row>
    <row r="35" spans="2:3" ht="102">
      <c r="B35" s="215" t="s">
        <v>715</v>
      </c>
      <c r="C35" s="215">
        <v>6</v>
      </c>
    </row>
    <row r="36" spans="2:3" ht="15.75">
      <c r="B36" s="166" t="s">
        <v>433</v>
      </c>
      <c r="C36" s="167" t="s">
        <v>514</v>
      </c>
    </row>
    <row r="37" spans="2:3">
      <c r="B37" s="168">
        <f>SUM(C38:C44)</f>
        <v>2780641896</v>
      </c>
      <c r="C37" s="256">
        <v>12</v>
      </c>
    </row>
    <row r="38" spans="2:3">
      <c r="B38" s="266" t="s">
        <v>716</v>
      </c>
      <c r="C38" s="284">
        <f>100*C37*1200000</f>
        <v>1440000000</v>
      </c>
    </row>
    <row r="39" spans="2:3">
      <c r="B39" s="259" t="s">
        <v>717</v>
      </c>
      <c r="C39" s="278">
        <f>50*C37*1200000</f>
        <v>720000000</v>
      </c>
    </row>
    <row r="40" spans="2:3">
      <c r="B40" s="259" t="s">
        <v>718</v>
      </c>
      <c r="C40" s="278">
        <f>300*120000</f>
        <v>36000000</v>
      </c>
    </row>
    <row r="41" spans="2:3">
      <c r="B41" s="259" t="s">
        <v>719</v>
      </c>
      <c r="C41" s="278">
        <f>37000*C37*20</f>
        <v>8880000</v>
      </c>
    </row>
    <row r="42" spans="2:3">
      <c r="B42" s="259" t="s">
        <v>720</v>
      </c>
      <c r="C42" s="278">
        <v>10000000</v>
      </c>
    </row>
    <row r="43" spans="2:3">
      <c r="B43" s="259" t="s">
        <v>721</v>
      </c>
      <c r="C43" s="278">
        <v>500000000</v>
      </c>
    </row>
    <row r="44" spans="2:3">
      <c r="B44" s="259" t="s">
        <v>653</v>
      </c>
      <c r="C44" s="278">
        <f>C37*'Honorarios Base 2024'!C3</f>
        <v>65761896</v>
      </c>
    </row>
    <row r="45" spans="2:3" ht="6.75" customHeight="1">
      <c r="B45" s="379"/>
      <c r="C45" s="380"/>
    </row>
    <row r="46" spans="2:3" ht="15.75">
      <c r="B46" s="136" t="s">
        <v>429</v>
      </c>
      <c r="C46" s="137" t="s">
        <v>297</v>
      </c>
    </row>
    <row r="47" spans="2:3" ht="15">
      <c r="B47" s="139" t="s">
        <v>276</v>
      </c>
      <c r="C47" s="206" t="s">
        <v>622</v>
      </c>
    </row>
    <row r="48" spans="2:3" ht="15.75">
      <c r="B48" s="136" t="s">
        <v>333</v>
      </c>
      <c r="C48" s="137" t="s">
        <v>431</v>
      </c>
    </row>
    <row r="49" spans="2:3" ht="51">
      <c r="B49" s="215" t="s">
        <v>623</v>
      </c>
      <c r="C49" s="215">
        <v>5</v>
      </c>
    </row>
    <row r="50" spans="2:3" ht="15.75">
      <c r="B50" s="166" t="s">
        <v>433</v>
      </c>
      <c r="C50" s="167" t="s">
        <v>514</v>
      </c>
    </row>
    <row r="51" spans="2:3">
      <c r="B51" s="168">
        <f>SUM(C52:C53)</f>
        <v>53841264</v>
      </c>
      <c r="C51" s="256">
        <v>8</v>
      </c>
    </row>
    <row r="52" spans="2:3">
      <c r="B52" s="266" t="s">
        <v>653</v>
      </c>
      <c r="C52" s="284">
        <f>C51*'Honorarios Base 2024'!C3</f>
        <v>43841264</v>
      </c>
    </row>
    <row r="53" spans="2:3">
      <c r="B53" s="259" t="s">
        <v>625</v>
      </c>
      <c r="C53" s="278">
        <v>10000000</v>
      </c>
    </row>
    <row r="54" spans="2:3">
      <c r="B54" s="259"/>
      <c r="C54" s="278"/>
    </row>
    <row r="55" spans="2:3" ht="15.75">
      <c r="B55" s="379"/>
      <c r="C55" s="380"/>
    </row>
    <row r="56" spans="2:3" ht="15.75">
      <c r="B56" s="136" t="s">
        <v>429</v>
      </c>
      <c r="C56" s="137" t="s">
        <v>297</v>
      </c>
    </row>
    <row r="57" spans="2:3" ht="15">
      <c r="B57" s="140" t="s">
        <v>277</v>
      </c>
      <c r="C57" s="206" t="s">
        <v>622</v>
      </c>
    </row>
    <row r="58" spans="2:3" ht="15.75">
      <c r="B58" s="136" t="s">
        <v>333</v>
      </c>
      <c r="C58" s="137" t="s">
        <v>431</v>
      </c>
    </row>
    <row r="59" spans="2:3" ht="76.5">
      <c r="B59" s="215" t="s">
        <v>626</v>
      </c>
      <c r="C59" s="215">
        <v>6</v>
      </c>
    </row>
    <row r="60" spans="2:3" ht="15.75">
      <c r="B60" s="166" t="s">
        <v>433</v>
      </c>
      <c r="C60" s="167" t="s">
        <v>514</v>
      </c>
    </row>
    <row r="61" spans="2:3">
      <c r="B61" s="168">
        <f>SUM(C62:C68)</f>
        <v>454419192</v>
      </c>
      <c r="C61" s="256">
        <v>12</v>
      </c>
    </row>
    <row r="62" spans="2:3">
      <c r="B62" s="266" t="s">
        <v>627</v>
      </c>
      <c r="C62" s="284">
        <v>80000000</v>
      </c>
    </row>
    <row r="63" spans="2:3">
      <c r="B63" s="259" t="s">
        <v>628</v>
      </c>
      <c r="C63" s="278">
        <v>50000000</v>
      </c>
    </row>
    <row r="64" spans="2:3">
      <c r="B64" s="259" t="s">
        <v>629</v>
      </c>
      <c r="C64" s="278">
        <v>100000000</v>
      </c>
    </row>
    <row r="65" spans="2:3">
      <c r="B65" s="259" t="s">
        <v>630</v>
      </c>
      <c r="C65" s="278">
        <v>40000000</v>
      </c>
    </row>
    <row r="66" spans="2:3">
      <c r="B66" s="259" t="s">
        <v>534</v>
      </c>
      <c r="C66" s="278">
        <f>C61*'Honorarios Base 2024'!C2</f>
        <v>85776348</v>
      </c>
    </row>
    <row r="67" spans="2:3">
      <c r="B67" s="259" t="s">
        <v>653</v>
      </c>
      <c r="C67" s="278">
        <f>C61*'Honorarios Base 2024'!C3</f>
        <v>65761896</v>
      </c>
    </row>
    <row r="68" spans="2:3">
      <c r="B68" s="259" t="s">
        <v>633</v>
      </c>
      <c r="C68" s="278">
        <f>C61/2*'Honorarios Base 2024'!C3</f>
        <v>32880948</v>
      </c>
    </row>
    <row r="69" spans="2:3" ht="15.75">
      <c r="B69" s="379"/>
      <c r="C69" s="380"/>
    </row>
    <row r="70" spans="2:3" ht="15.75">
      <c r="B70" s="136" t="s">
        <v>429</v>
      </c>
      <c r="C70" s="137" t="s">
        <v>297</v>
      </c>
    </row>
    <row r="71" spans="2:3">
      <c r="B71" s="138" t="s">
        <v>278</v>
      </c>
      <c r="C71" s="206" t="s">
        <v>622</v>
      </c>
    </row>
    <row r="72" spans="2:3" ht="15.75">
      <c r="B72" s="136" t="s">
        <v>333</v>
      </c>
      <c r="C72" s="137" t="s">
        <v>431</v>
      </c>
    </row>
    <row r="73" spans="2:3" ht="89.25">
      <c r="B73" s="215" t="s">
        <v>634</v>
      </c>
      <c r="C73" s="215">
        <v>14</v>
      </c>
    </row>
    <row r="74" spans="2:3" ht="15.75">
      <c r="B74" s="166" t="s">
        <v>433</v>
      </c>
      <c r="C74" s="167" t="s">
        <v>514</v>
      </c>
    </row>
    <row r="75" spans="2:3">
      <c r="B75" s="168">
        <f>SUM(C76:C84)</f>
        <v>1401690428</v>
      </c>
      <c r="C75" s="256">
        <v>12</v>
      </c>
    </row>
    <row r="76" spans="2:3">
      <c r="B76" s="266" t="s">
        <v>722</v>
      </c>
      <c r="C76" s="284">
        <f>C75*'Honorarios Base 2024'!C3*5</f>
        <v>328809480</v>
      </c>
    </row>
    <row r="77" spans="2:3">
      <c r="B77" s="259" t="s">
        <v>636</v>
      </c>
      <c r="C77" s="278">
        <v>50000000</v>
      </c>
    </row>
    <row r="78" spans="2:3">
      <c r="B78" s="259" t="s">
        <v>633</v>
      </c>
      <c r="C78" s="278">
        <f>C75/2*'Honorarios Base 2024'!C3</f>
        <v>32880948</v>
      </c>
    </row>
    <row r="79" spans="2:3">
      <c r="B79" s="259" t="s">
        <v>723</v>
      </c>
      <c r="C79" s="278">
        <v>400000000</v>
      </c>
    </row>
    <row r="80" spans="2:3">
      <c r="B80" s="259" t="s">
        <v>638</v>
      </c>
      <c r="C80" s="263">
        <v>120000000</v>
      </c>
    </row>
    <row r="81" spans="2:3">
      <c r="B81" s="259" t="s">
        <v>639</v>
      </c>
      <c r="C81" s="263">
        <v>100000000</v>
      </c>
    </row>
    <row r="82" spans="2:3">
      <c r="B82" s="259" t="s">
        <v>640</v>
      </c>
      <c r="C82" s="263">
        <v>90000000</v>
      </c>
    </row>
    <row r="83" spans="2:3">
      <c r="B83" s="259" t="s">
        <v>641</v>
      </c>
      <c r="C83" s="263">
        <v>100000000</v>
      </c>
    </row>
    <row r="84" spans="2:3">
      <c r="B84" s="259" t="s">
        <v>642</v>
      </c>
      <c r="C84" s="263">
        <v>180000000</v>
      </c>
    </row>
    <row r="85" spans="2:3" ht="15.75">
      <c r="B85" s="379"/>
      <c r="C85" s="380"/>
    </row>
    <row r="86" spans="2:3" ht="15.75">
      <c r="B86" s="136" t="s">
        <v>429</v>
      </c>
      <c r="C86" s="137" t="s">
        <v>297</v>
      </c>
    </row>
    <row r="87" spans="2:3">
      <c r="B87" s="138" t="s">
        <v>724</v>
      </c>
      <c r="C87" s="206" t="s">
        <v>622</v>
      </c>
    </row>
    <row r="88" spans="2:3" ht="15.75">
      <c r="B88" s="136" t="s">
        <v>333</v>
      </c>
      <c r="C88" s="137" t="s">
        <v>431</v>
      </c>
    </row>
    <row r="89" spans="2:3" ht="76.5">
      <c r="B89" s="215" t="s">
        <v>725</v>
      </c>
      <c r="C89" s="215">
        <v>9</v>
      </c>
    </row>
    <row r="90" spans="2:3" ht="15.75">
      <c r="B90" s="166" t="s">
        <v>433</v>
      </c>
      <c r="C90" s="167" t="s">
        <v>514</v>
      </c>
    </row>
    <row r="91" spans="2:3">
      <c r="B91" s="168">
        <f>SUM(C92:C97)</f>
        <v>2125237920</v>
      </c>
      <c r="C91" s="256">
        <v>48</v>
      </c>
    </row>
    <row r="92" spans="2:3">
      <c r="B92" s="266" t="s">
        <v>722</v>
      </c>
      <c r="C92" s="284">
        <f>C91*'Honorarios Base 2024'!C3*5</f>
        <v>1315237920</v>
      </c>
    </row>
    <row r="93" spans="2:3">
      <c r="B93" s="259" t="s">
        <v>726</v>
      </c>
      <c r="C93" s="278">
        <v>200000000</v>
      </c>
    </row>
    <row r="94" spans="2:3">
      <c r="B94" s="259" t="s">
        <v>727</v>
      </c>
      <c r="C94" s="278">
        <v>80000000</v>
      </c>
    </row>
    <row r="95" spans="2:3">
      <c r="B95" s="259" t="s">
        <v>728</v>
      </c>
      <c r="C95" s="278">
        <v>30000000</v>
      </c>
    </row>
    <row r="96" spans="2:3">
      <c r="B96" s="259" t="s">
        <v>729</v>
      </c>
      <c r="C96" s="278">
        <v>100000000</v>
      </c>
    </row>
    <row r="97" spans="2:3">
      <c r="B97" s="259" t="s">
        <v>730</v>
      </c>
      <c r="C97" s="278">
        <v>400000000</v>
      </c>
    </row>
  </sheetData>
  <mergeCells count="18">
    <mergeCell ref="B21:C21"/>
    <mergeCell ref="A1:E4"/>
    <mergeCell ref="A5:D5"/>
    <mergeCell ref="B11:C11"/>
    <mergeCell ref="B12:C12"/>
    <mergeCell ref="B13:C13"/>
    <mergeCell ref="B14:C14"/>
    <mergeCell ref="B15:C15"/>
    <mergeCell ref="B16:C16"/>
    <mergeCell ref="B9:C9"/>
    <mergeCell ref="B8:C8"/>
    <mergeCell ref="B19:C19"/>
    <mergeCell ref="B20:C20"/>
    <mergeCell ref="B31:C31"/>
    <mergeCell ref="B45:C45"/>
    <mergeCell ref="B55:C55"/>
    <mergeCell ref="B69:C69"/>
    <mergeCell ref="B85:C8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8CAB3-5E8A-4B6D-98A3-8314E696A608}">
  <dimension ref="A1:E45"/>
  <sheetViews>
    <sheetView workbookViewId="0">
      <selection activeCell="C32" sqref="C32"/>
    </sheetView>
  </sheetViews>
  <sheetFormatPr baseColWidth="10" defaultColWidth="14.42578125" defaultRowHeight="12.75"/>
  <cols>
    <col min="1" max="1" width="22.28515625" customWidth="1"/>
    <col min="2" max="2" width="77" customWidth="1"/>
    <col min="3" max="3" width="45.28515625" customWidth="1"/>
    <col min="4" max="4" width="12.28515625" customWidth="1"/>
    <col min="5" max="23" width="11.42578125" customWidth="1"/>
  </cols>
  <sheetData>
    <row r="1" spans="1:5">
      <c r="A1" s="386" t="s">
        <v>410</v>
      </c>
      <c r="B1" s="328"/>
      <c r="C1" s="328"/>
      <c r="D1" s="328"/>
      <c r="E1" s="328"/>
    </row>
    <row r="2" spans="1:5">
      <c r="A2" s="328"/>
      <c r="B2" s="328"/>
      <c r="C2" s="328"/>
      <c r="D2" s="328"/>
      <c r="E2" s="328"/>
    </row>
    <row r="3" spans="1:5">
      <c r="A3" s="328"/>
      <c r="B3" s="328"/>
      <c r="C3" s="328"/>
      <c r="D3" s="328"/>
      <c r="E3" s="328"/>
    </row>
    <row r="4" spans="1:5" ht="15" customHeight="1">
      <c r="A4" s="328"/>
      <c r="B4" s="328"/>
      <c r="C4" s="328"/>
      <c r="D4" s="328"/>
      <c r="E4" s="328"/>
    </row>
    <row r="5" spans="1:5" ht="23.25" customHeight="1">
      <c r="A5" s="387" t="s">
        <v>411</v>
      </c>
      <c r="B5" s="328"/>
      <c r="C5" s="328"/>
      <c r="D5" s="328"/>
      <c r="E5" s="130"/>
    </row>
    <row r="6" spans="1:5" ht="15.75" customHeight="1">
      <c r="A6" s="131"/>
      <c r="B6" s="131"/>
      <c r="C6" s="131"/>
      <c r="D6" s="131"/>
      <c r="E6" s="130"/>
    </row>
    <row r="7" spans="1:5" ht="15.75" customHeight="1">
      <c r="A7" s="130"/>
      <c r="B7" s="132" t="s">
        <v>247</v>
      </c>
      <c r="C7" s="133" t="s">
        <v>731</v>
      </c>
      <c r="D7" s="130"/>
      <c r="E7" s="130"/>
    </row>
    <row r="8" spans="1:5" ht="15.75" customHeight="1">
      <c r="A8" s="130"/>
      <c r="B8" s="379" t="s">
        <v>413</v>
      </c>
      <c r="C8" s="388"/>
      <c r="D8" s="130"/>
      <c r="E8" s="130"/>
    </row>
    <row r="9" spans="1:5" ht="93" customHeight="1">
      <c r="A9" s="130"/>
      <c r="B9" s="392" t="s">
        <v>732</v>
      </c>
      <c r="C9" s="393"/>
      <c r="D9" s="130"/>
      <c r="E9" s="130"/>
    </row>
    <row r="10" spans="1:5" ht="15.75" customHeight="1">
      <c r="A10" s="130"/>
      <c r="B10" s="134" t="s">
        <v>333</v>
      </c>
      <c r="C10" s="135"/>
      <c r="D10" s="130"/>
      <c r="E10" s="130"/>
    </row>
    <row r="11" spans="1:5" ht="15.75" customHeight="1">
      <c r="A11" s="130"/>
      <c r="B11" s="391" t="s">
        <v>415</v>
      </c>
      <c r="C11" s="382"/>
      <c r="D11" s="130"/>
      <c r="E11" s="130"/>
    </row>
    <row r="12" spans="1:5" ht="49.5" customHeight="1">
      <c r="A12" s="130"/>
      <c r="B12" s="381" t="s">
        <v>733</v>
      </c>
      <c r="C12" s="382"/>
      <c r="D12" s="130"/>
      <c r="E12" s="130"/>
    </row>
    <row r="13" spans="1:5" ht="15.75" customHeight="1">
      <c r="A13" s="130"/>
      <c r="B13" s="383" t="s">
        <v>417</v>
      </c>
      <c r="C13" s="382"/>
      <c r="D13" s="130"/>
      <c r="E13" s="130"/>
    </row>
    <row r="14" spans="1:5" ht="68.25" customHeight="1">
      <c r="A14" s="130"/>
      <c r="B14" s="381" t="s">
        <v>734</v>
      </c>
      <c r="C14" s="382"/>
      <c r="D14" s="130"/>
      <c r="E14" s="130"/>
    </row>
    <row r="15" spans="1:5" ht="15.75" customHeight="1">
      <c r="B15" s="384" t="s">
        <v>419</v>
      </c>
      <c r="C15" s="382"/>
    </row>
    <row r="16" spans="1:5" ht="223.5" customHeight="1">
      <c r="B16" s="381" t="s">
        <v>735</v>
      </c>
      <c r="C16" s="382"/>
    </row>
    <row r="17" spans="2:3" ht="15.75" customHeight="1">
      <c r="B17" s="136" t="s">
        <v>421</v>
      </c>
      <c r="C17" s="137" t="s">
        <v>401</v>
      </c>
    </row>
    <row r="18" spans="2:3" ht="90" customHeight="1">
      <c r="B18" s="206" t="s">
        <v>736</v>
      </c>
      <c r="C18" s="206" t="s">
        <v>737</v>
      </c>
    </row>
    <row r="19" spans="2:3" ht="15.75" customHeight="1">
      <c r="B19" s="396" t="s">
        <v>424</v>
      </c>
      <c r="C19" s="397"/>
    </row>
    <row r="20" spans="2:3" ht="15" customHeight="1">
      <c r="B20" s="400">
        <f>+B27+B40</f>
        <v>1994397936.3835998</v>
      </c>
      <c r="C20" s="401"/>
    </row>
    <row r="21" spans="2:3" ht="15.75">
      <c r="B21" s="379" t="s">
        <v>664</v>
      </c>
      <c r="C21" s="380"/>
    </row>
    <row r="22" spans="2:3" ht="15.75">
      <c r="B22" s="136" t="s">
        <v>429</v>
      </c>
      <c r="C22" s="137" t="s">
        <v>738</v>
      </c>
    </row>
    <row r="23" spans="2:3">
      <c r="B23" t="s">
        <v>200</v>
      </c>
      <c r="C23" s="206"/>
    </row>
    <row r="24" spans="2:3" ht="15.75">
      <c r="B24" s="136" t="s">
        <v>333</v>
      </c>
      <c r="C24" s="137" t="s">
        <v>431</v>
      </c>
    </row>
    <row r="25" spans="2:3" ht="76.5">
      <c r="B25" s="215" t="s">
        <v>739</v>
      </c>
      <c r="C25" s="215"/>
    </row>
    <row r="26" spans="2:3" ht="15.75">
      <c r="B26" s="166" t="s">
        <v>433</v>
      </c>
      <c r="C26" s="167" t="s">
        <v>434</v>
      </c>
    </row>
    <row r="27" spans="2:3">
      <c r="B27" s="168">
        <f>((C28+C29+C30+C31+C32+C33)*10%)+C28+C29+C30+C31+C32+C33</f>
        <v>1840843942.3835998</v>
      </c>
      <c r="C27" s="256">
        <v>48</v>
      </c>
    </row>
    <row r="28" spans="2:3">
      <c r="B28" s="283" t="s">
        <v>477</v>
      </c>
      <c r="C28" s="276">
        <f>12*'Honorarios Base 2024'!C2+12*'Honorarios Base 2024'!D2+12*'Honorarios Base 2024'!E2+12*'Honorarios Base 2024'!F2</f>
        <v>398088031.06799996</v>
      </c>
    </row>
    <row r="29" spans="2:3">
      <c r="B29" s="285" t="s">
        <v>478</v>
      </c>
      <c r="C29" s="276">
        <f>'Honorarios Base 2024'!C11+'Honorarios Base 2024'!D11+'Honorarios Base 2024'!E11+'Honorarios Base 2024'!F11</f>
        <v>305200959.33599997</v>
      </c>
    </row>
    <row r="30" spans="2:3">
      <c r="B30" s="285" t="s">
        <v>479</v>
      </c>
      <c r="C30" s="208">
        <f>'Honorarios Base 2024'!C11+'Honorarios Base 2024'!D11+'Honorarios Base 2024'!E11+'Honorarios Base 2024'!F11</f>
        <v>305200959.33599997</v>
      </c>
    </row>
    <row r="31" spans="2:3">
      <c r="B31" s="285" t="s">
        <v>480</v>
      </c>
      <c r="C31" s="208">
        <f>'Honorarios Base 2024'!C11+'Honorarios Base 2024'!D11+'Honorarios Base 2024'!E11+'Honorarios Base 2024'!F11</f>
        <v>305200959.33599997</v>
      </c>
    </row>
    <row r="32" spans="2:3">
      <c r="B32" s="285" t="s">
        <v>481</v>
      </c>
      <c r="C32" s="208">
        <f>'Honorarios Base 2024'!C3*48</f>
        <v>263047584</v>
      </c>
    </row>
    <row r="33" spans="2:3">
      <c r="B33" s="259" t="s">
        <v>441</v>
      </c>
      <c r="C33" s="208">
        <f>2015750*48</f>
        <v>96756000</v>
      </c>
    </row>
    <row r="34" spans="2:3" ht="9.75" customHeight="1">
      <c r="B34" s="379"/>
      <c r="C34" s="379"/>
    </row>
    <row r="35" spans="2:3" ht="15.75">
      <c r="B35" s="136" t="s">
        <v>429</v>
      </c>
      <c r="C35" s="137" t="s">
        <v>738</v>
      </c>
    </row>
    <row r="36" spans="2:3" ht="14.25">
      <c r="B36" s="143" t="s">
        <v>291</v>
      </c>
      <c r="C36" s="206" t="s">
        <v>740</v>
      </c>
    </row>
    <row r="37" spans="2:3" ht="15.75">
      <c r="B37" s="136" t="s">
        <v>333</v>
      </c>
      <c r="C37" s="137" t="s">
        <v>431</v>
      </c>
    </row>
    <row r="38" spans="2:3">
      <c r="B38" s="215" t="s">
        <v>741</v>
      </c>
      <c r="C38" s="215"/>
    </row>
    <row r="39" spans="2:3" ht="15.75">
      <c r="B39" s="166" t="s">
        <v>433</v>
      </c>
      <c r="C39" s="167" t="s">
        <v>514</v>
      </c>
    </row>
    <row r="40" spans="2:3">
      <c r="B40" s="168">
        <f>C42+C43+C44</f>
        <v>153553994</v>
      </c>
      <c r="C40" s="286" t="s">
        <v>742</v>
      </c>
    </row>
    <row r="41" spans="2:3">
      <c r="B41" s="419" t="s">
        <v>743</v>
      </c>
      <c r="C41" s="419"/>
    </row>
    <row r="42" spans="2:3">
      <c r="B42" s="259" t="s">
        <v>480</v>
      </c>
      <c r="C42" s="208">
        <f>'Honorarios Base 2024'!C11</f>
        <v>65761896</v>
      </c>
    </row>
    <row r="43" spans="2:3">
      <c r="B43" s="285" t="s">
        <v>477</v>
      </c>
      <c r="C43" s="208">
        <f>'Honorarios Base 2024'!C10</f>
        <v>85776348</v>
      </c>
    </row>
    <row r="44" spans="2:3">
      <c r="B44" s="259" t="s">
        <v>441</v>
      </c>
      <c r="C44" s="208">
        <v>2015750</v>
      </c>
    </row>
    <row r="45" spans="2:3" ht="15.75">
      <c r="B45" s="379"/>
      <c r="C45" s="379"/>
    </row>
  </sheetData>
  <mergeCells count="16">
    <mergeCell ref="A1:E4"/>
    <mergeCell ref="A5:D5"/>
    <mergeCell ref="B11:C11"/>
    <mergeCell ref="B12:C12"/>
    <mergeCell ref="B9:C9"/>
    <mergeCell ref="B8:C8"/>
    <mergeCell ref="B45:C45"/>
    <mergeCell ref="B41:C41"/>
    <mergeCell ref="B34:C34"/>
    <mergeCell ref="B13:C13"/>
    <mergeCell ref="B14:C14"/>
    <mergeCell ref="B15:C15"/>
    <mergeCell ref="B16:C16"/>
    <mergeCell ref="B21:C21"/>
    <mergeCell ref="B19:C19"/>
    <mergeCell ref="B20:C2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B8DFB-4665-41EF-8451-50BF609AA642}">
  <dimension ref="A1:E135"/>
  <sheetViews>
    <sheetView workbookViewId="0">
      <selection activeCell="B114" sqref="B114"/>
    </sheetView>
  </sheetViews>
  <sheetFormatPr baseColWidth="10" defaultColWidth="14.42578125" defaultRowHeight="12.75"/>
  <cols>
    <col min="1" max="1" width="22.28515625" customWidth="1"/>
    <col min="2" max="2" width="77" customWidth="1"/>
    <col min="3" max="3" width="45.28515625" customWidth="1"/>
    <col min="4" max="4" width="12.28515625" customWidth="1"/>
    <col min="5" max="23" width="11.42578125" customWidth="1"/>
  </cols>
  <sheetData>
    <row r="1" spans="1:5">
      <c r="A1" s="386" t="s">
        <v>410</v>
      </c>
      <c r="B1" s="328"/>
      <c r="C1" s="328"/>
      <c r="D1" s="328"/>
      <c r="E1" s="328"/>
    </row>
    <row r="2" spans="1:5">
      <c r="A2" s="328"/>
      <c r="B2" s="328"/>
      <c r="C2" s="328"/>
      <c r="D2" s="328"/>
      <c r="E2" s="328"/>
    </row>
    <row r="3" spans="1:5">
      <c r="A3" s="328"/>
      <c r="B3" s="328"/>
      <c r="C3" s="328"/>
      <c r="D3" s="328"/>
      <c r="E3" s="328"/>
    </row>
    <row r="4" spans="1:5" ht="15" customHeight="1">
      <c r="A4" s="328"/>
      <c r="B4" s="328"/>
      <c r="C4" s="328"/>
      <c r="D4" s="328"/>
      <c r="E4" s="328"/>
    </row>
    <row r="5" spans="1:5" ht="23.25" customHeight="1">
      <c r="A5" s="387" t="s">
        <v>411</v>
      </c>
      <c r="B5" s="328"/>
      <c r="C5" s="328"/>
      <c r="D5" s="328"/>
      <c r="E5" s="130"/>
    </row>
    <row r="6" spans="1:5" ht="15.75" customHeight="1">
      <c r="A6" s="131"/>
      <c r="B6" s="131"/>
      <c r="C6" s="131"/>
      <c r="D6" s="131"/>
      <c r="E6" s="130"/>
    </row>
    <row r="7" spans="1:5" ht="15.75" customHeight="1">
      <c r="A7" s="130"/>
      <c r="B7" s="132" t="s">
        <v>744</v>
      </c>
      <c r="C7" s="133" t="s">
        <v>687</v>
      </c>
      <c r="D7" s="130"/>
      <c r="E7" s="130"/>
    </row>
    <row r="8" spans="1:5" ht="15.75" customHeight="1">
      <c r="A8" s="130"/>
      <c r="B8" s="379" t="s">
        <v>413</v>
      </c>
      <c r="C8" s="388"/>
      <c r="D8" s="130"/>
      <c r="E8" s="130"/>
    </row>
    <row r="9" spans="1:5" ht="250.5" customHeight="1">
      <c r="A9" s="130"/>
      <c r="B9" s="392" t="s">
        <v>745</v>
      </c>
      <c r="C9" s="393"/>
      <c r="D9" s="130"/>
      <c r="E9" s="130"/>
    </row>
    <row r="10" spans="1:5" ht="15.75" customHeight="1">
      <c r="A10" s="130"/>
      <c r="B10" s="134" t="s">
        <v>333</v>
      </c>
      <c r="C10" s="135"/>
      <c r="D10" s="130"/>
      <c r="E10" s="130"/>
    </row>
    <row r="11" spans="1:5" ht="15.75" customHeight="1">
      <c r="A11" s="130"/>
      <c r="B11" s="391" t="s">
        <v>415</v>
      </c>
      <c r="C11" s="382"/>
      <c r="D11" s="130"/>
      <c r="E11" s="130"/>
    </row>
    <row r="12" spans="1:5" ht="100.5" customHeight="1">
      <c r="A12" s="130"/>
      <c r="B12" s="381" t="s">
        <v>746</v>
      </c>
      <c r="C12" s="382"/>
      <c r="D12" s="130"/>
      <c r="E12" s="130"/>
    </row>
    <row r="13" spans="1:5" ht="15.75" customHeight="1">
      <c r="A13" s="130"/>
      <c r="B13" s="383" t="s">
        <v>417</v>
      </c>
      <c r="C13" s="382"/>
      <c r="D13" s="130"/>
      <c r="E13" s="130"/>
    </row>
    <row r="14" spans="1:5" ht="72" customHeight="1">
      <c r="A14" s="130"/>
      <c r="B14" s="381" t="s">
        <v>747</v>
      </c>
      <c r="C14" s="382"/>
      <c r="D14" s="130"/>
      <c r="E14" s="130"/>
    </row>
    <row r="15" spans="1:5" ht="15.75" customHeight="1">
      <c r="B15" s="384" t="s">
        <v>419</v>
      </c>
      <c r="C15" s="382"/>
    </row>
    <row r="16" spans="1:5" ht="159" customHeight="1">
      <c r="B16" s="381" t="s">
        <v>748</v>
      </c>
      <c r="C16" s="382"/>
    </row>
    <row r="17" spans="2:3" ht="15.75" customHeight="1">
      <c r="B17" s="136" t="s">
        <v>421</v>
      </c>
      <c r="C17" s="137" t="s">
        <v>401</v>
      </c>
    </row>
    <row r="18" spans="2:3" ht="162.75" customHeight="1">
      <c r="B18" s="206" t="s">
        <v>749</v>
      </c>
      <c r="C18" s="206" t="s">
        <v>750</v>
      </c>
    </row>
    <row r="19" spans="2:3" ht="15.75" customHeight="1">
      <c r="B19" s="396" t="s">
        <v>424</v>
      </c>
      <c r="C19" s="397"/>
    </row>
    <row r="20" spans="2:3" ht="15" customHeight="1">
      <c r="B20" s="418"/>
      <c r="C20" s="399"/>
    </row>
    <row r="21" spans="2:3" ht="15.75">
      <c r="B21" s="379" t="s">
        <v>664</v>
      </c>
      <c r="C21" s="380"/>
    </row>
    <row r="22" spans="2:3" ht="15.75">
      <c r="B22" s="136" t="s">
        <v>429</v>
      </c>
      <c r="C22" s="137" t="s">
        <v>430</v>
      </c>
    </row>
    <row r="23" spans="2:3">
      <c r="B23" t="s">
        <v>33</v>
      </c>
      <c r="C23" s="206" t="s">
        <v>311</v>
      </c>
    </row>
    <row r="24" spans="2:3" ht="15.75">
      <c r="B24" s="136" t="s">
        <v>333</v>
      </c>
      <c r="C24" s="137" t="s">
        <v>431</v>
      </c>
    </row>
    <row r="25" spans="2:3" ht="69.75" customHeight="1">
      <c r="B25" s="206" t="s">
        <v>751</v>
      </c>
      <c r="C25" s="206"/>
    </row>
    <row r="26" spans="2:3" ht="15.75">
      <c r="B26" s="137" t="s">
        <v>514</v>
      </c>
      <c r="C26" s="136" t="s">
        <v>433</v>
      </c>
    </row>
    <row r="27" spans="2:3">
      <c r="B27" s="287" t="s">
        <v>752</v>
      </c>
      <c r="C27" s="254">
        <f>((C28+C29+C30+C31+C33)*10%)+C28+C29+C30+C31+C33</f>
        <v>769871047</v>
      </c>
    </row>
    <row r="28" spans="2:3">
      <c r="B28" s="278" t="s">
        <v>435</v>
      </c>
      <c r="C28" s="208">
        <f>'Honorarios Base 2024'!C2*32</f>
        <v>228736928</v>
      </c>
    </row>
    <row r="29" spans="2:3">
      <c r="B29" s="278" t="s">
        <v>436</v>
      </c>
      <c r="C29" s="208">
        <f>'Honorarios Base 2024'!C3*32</f>
        <v>175365056</v>
      </c>
    </row>
    <row r="30" spans="2:3">
      <c r="B30" s="278" t="s">
        <v>437</v>
      </c>
      <c r="C30" s="208">
        <f>'Honorarios Base 2024'!C3*32</f>
        <v>175365056</v>
      </c>
    </row>
    <row r="31" spans="2:3">
      <c r="B31" s="278" t="s">
        <v>438</v>
      </c>
      <c r="C31" s="208">
        <f>'Honorarios Base 2024'!C4*32</f>
        <v>114368480</v>
      </c>
    </row>
    <row r="32" spans="2:3">
      <c r="B32" s="278" t="s">
        <v>753</v>
      </c>
      <c r="C32" s="208" t="s">
        <v>754</v>
      </c>
    </row>
    <row r="33" spans="2:4">
      <c r="B33" s="278" t="s">
        <v>441</v>
      </c>
      <c r="C33" s="208">
        <f>2015750*3</f>
        <v>6047250</v>
      </c>
    </row>
    <row r="34" spans="2:4" ht="9.75" customHeight="1">
      <c r="B34" s="377"/>
      <c r="C34" s="380"/>
      <c r="D34" s="141"/>
    </row>
    <row r="35" spans="2:4" ht="15.75">
      <c r="B35" s="136" t="s">
        <v>429</v>
      </c>
      <c r="C35" s="137" t="s">
        <v>430</v>
      </c>
    </row>
    <row r="36" spans="2:4" ht="15" customHeight="1">
      <c r="B36" s="140" t="s">
        <v>755</v>
      </c>
      <c r="C36" s="206"/>
    </row>
    <row r="37" spans="2:4" ht="15.75">
      <c r="B37" s="136" t="s">
        <v>333</v>
      </c>
      <c r="C37" s="137" t="s">
        <v>431</v>
      </c>
    </row>
    <row r="38" spans="2:4" ht="76.5">
      <c r="B38" s="206" t="s">
        <v>756</v>
      </c>
      <c r="C38" s="206"/>
    </row>
    <row r="39" spans="2:4" ht="15.75">
      <c r="B39" s="137" t="s">
        <v>514</v>
      </c>
      <c r="C39" s="136" t="s">
        <v>433</v>
      </c>
    </row>
    <row r="40" spans="2:4">
      <c r="B40" s="287" t="s">
        <v>757</v>
      </c>
      <c r="C40" s="278">
        <v>1650000000</v>
      </c>
    </row>
    <row r="41" spans="2:4" ht="6.75" customHeight="1">
      <c r="B41" s="379"/>
      <c r="C41" s="380"/>
    </row>
    <row r="42" spans="2:4" ht="15.75">
      <c r="B42" s="136" t="s">
        <v>429</v>
      </c>
      <c r="C42" s="137" t="s">
        <v>430</v>
      </c>
    </row>
    <row r="43" spans="2:4" ht="15">
      <c r="B43" s="140" t="s">
        <v>442</v>
      </c>
      <c r="C43" s="206"/>
    </row>
    <row r="44" spans="2:4" ht="15.75">
      <c r="B44" s="136" t="s">
        <v>333</v>
      </c>
      <c r="C44" s="137" t="s">
        <v>431</v>
      </c>
    </row>
    <row r="45" spans="2:4">
      <c r="B45" s="206" t="s">
        <v>758</v>
      </c>
      <c r="C45" s="206"/>
    </row>
    <row r="46" spans="2:4" ht="15.75">
      <c r="B46" s="137" t="s">
        <v>514</v>
      </c>
      <c r="C46" s="136" t="s">
        <v>433</v>
      </c>
    </row>
    <row r="47" spans="2:4">
      <c r="B47" s="287" t="s">
        <v>759</v>
      </c>
      <c r="C47" s="278">
        <v>66000000</v>
      </c>
    </row>
    <row r="48" spans="2:4" ht="15.75">
      <c r="B48" s="379"/>
      <c r="C48" s="380"/>
    </row>
    <row r="49" spans="2:3" ht="15.75">
      <c r="B49" s="136" t="s">
        <v>429</v>
      </c>
      <c r="C49" s="137" t="s">
        <v>430</v>
      </c>
    </row>
    <row r="50" spans="2:3" ht="27" customHeight="1">
      <c r="B50" s="139" t="s">
        <v>97</v>
      </c>
      <c r="C50" s="206"/>
    </row>
    <row r="51" spans="2:3" ht="15.75">
      <c r="B51" s="136" t="s">
        <v>333</v>
      </c>
      <c r="C51" s="137" t="s">
        <v>431</v>
      </c>
    </row>
    <row r="52" spans="2:3" ht="20.25" customHeight="1">
      <c r="B52" s="206" t="s">
        <v>758</v>
      </c>
      <c r="C52" s="206"/>
    </row>
    <row r="53" spans="2:3" ht="15.75">
      <c r="B53" s="137" t="s">
        <v>514</v>
      </c>
      <c r="C53" s="136" t="s">
        <v>433</v>
      </c>
    </row>
    <row r="54" spans="2:3">
      <c r="B54" s="287" t="s">
        <v>760</v>
      </c>
      <c r="C54" s="278">
        <v>66000000</v>
      </c>
    </row>
    <row r="55" spans="2:3" ht="15" customHeight="1">
      <c r="B55" s="379"/>
      <c r="C55" s="379"/>
    </row>
    <row r="56" spans="2:3" ht="15.75">
      <c r="B56" s="136" t="s">
        <v>429</v>
      </c>
      <c r="C56" s="137" t="s">
        <v>430</v>
      </c>
    </row>
    <row r="57" spans="2:3" ht="15">
      <c r="B57" s="139" t="s">
        <v>104</v>
      </c>
      <c r="C57" s="206"/>
    </row>
    <row r="58" spans="2:3" ht="15.75">
      <c r="B58" s="136" t="s">
        <v>333</v>
      </c>
      <c r="C58" s="137" t="s">
        <v>431</v>
      </c>
    </row>
    <row r="59" spans="2:3" ht="38.25">
      <c r="B59" s="206" t="s">
        <v>761</v>
      </c>
      <c r="C59" s="206"/>
    </row>
    <row r="60" spans="2:3" ht="15.75">
      <c r="B60" s="137" t="s">
        <v>514</v>
      </c>
      <c r="C60" s="136" t="s">
        <v>433</v>
      </c>
    </row>
    <row r="61" spans="2:3">
      <c r="B61" s="287" t="s">
        <v>762</v>
      </c>
      <c r="C61" s="278">
        <v>1320000000</v>
      </c>
    </row>
    <row r="62" spans="2:3" ht="15.75">
      <c r="B62" s="379"/>
      <c r="C62" s="380"/>
    </row>
    <row r="63" spans="2:3" ht="15.75">
      <c r="B63" s="136" t="s">
        <v>429</v>
      </c>
      <c r="C63" s="137" t="s">
        <v>430</v>
      </c>
    </row>
    <row r="64" spans="2:3" ht="15">
      <c r="B64" s="139" t="s">
        <v>763</v>
      </c>
      <c r="C64" s="206"/>
    </row>
    <row r="65" spans="2:3" ht="15.75">
      <c r="B65" s="136" t="s">
        <v>333</v>
      </c>
      <c r="C65" s="137" t="s">
        <v>431</v>
      </c>
    </row>
    <row r="66" spans="2:3" ht="38.25">
      <c r="B66" s="206" t="s">
        <v>761</v>
      </c>
      <c r="C66" s="206"/>
    </row>
    <row r="67" spans="2:3" ht="15.75">
      <c r="B67" s="137" t="s">
        <v>514</v>
      </c>
      <c r="C67" s="136" t="s">
        <v>433</v>
      </c>
    </row>
    <row r="68" spans="2:3">
      <c r="B68" s="287" t="s">
        <v>764</v>
      </c>
      <c r="C68" s="278">
        <v>198000000</v>
      </c>
    </row>
    <row r="69" spans="2:3" ht="15.75">
      <c r="B69" s="379"/>
      <c r="C69" s="380"/>
    </row>
    <row r="70" spans="2:3" ht="15.75">
      <c r="B70" s="136" t="s">
        <v>429</v>
      </c>
      <c r="C70" s="137" t="s">
        <v>430</v>
      </c>
    </row>
    <row r="71" spans="2:3" ht="15">
      <c r="B71" s="139" t="s">
        <v>765</v>
      </c>
      <c r="C71" s="206"/>
    </row>
    <row r="72" spans="2:3" ht="15.75">
      <c r="B72" s="136" t="s">
        <v>333</v>
      </c>
      <c r="C72" s="137" t="s">
        <v>431</v>
      </c>
    </row>
    <row r="73" spans="2:3" ht="38.25">
      <c r="B73" s="206" t="s">
        <v>761</v>
      </c>
      <c r="C73" s="206"/>
    </row>
    <row r="74" spans="2:3" ht="15.75">
      <c r="B74" s="137" t="s">
        <v>514</v>
      </c>
      <c r="C74" s="136" t="s">
        <v>433</v>
      </c>
    </row>
    <row r="75" spans="2:3">
      <c r="B75" s="287" t="s">
        <v>766</v>
      </c>
      <c r="C75" s="278">
        <v>99000000</v>
      </c>
    </row>
    <row r="76" spans="2:3" ht="15.75">
      <c r="B76" s="379"/>
      <c r="C76" s="380"/>
    </row>
    <row r="77" spans="2:3" ht="15.75">
      <c r="B77" s="136" t="s">
        <v>429</v>
      </c>
      <c r="C77" s="137" t="s">
        <v>430</v>
      </c>
    </row>
    <row r="78" spans="2:3" ht="15">
      <c r="B78" s="139" t="s">
        <v>767</v>
      </c>
      <c r="C78" s="206"/>
    </row>
    <row r="79" spans="2:3" ht="15.75">
      <c r="B79" s="136" t="s">
        <v>333</v>
      </c>
      <c r="C79" s="137" t="s">
        <v>431</v>
      </c>
    </row>
    <row r="80" spans="2:3">
      <c r="B80" s="206"/>
      <c r="C80" s="206"/>
    </row>
    <row r="81" spans="2:3" ht="15.75">
      <c r="B81" s="137" t="s">
        <v>514</v>
      </c>
      <c r="C81" s="136" t="s">
        <v>433</v>
      </c>
    </row>
    <row r="82" spans="2:3">
      <c r="B82" s="287" t="s">
        <v>768</v>
      </c>
      <c r="C82" s="278">
        <v>880000000</v>
      </c>
    </row>
    <row r="83" spans="2:3" ht="15.75">
      <c r="B83" s="379"/>
      <c r="C83" s="380"/>
    </row>
    <row r="84" spans="2:3" ht="15.75">
      <c r="B84" s="136" t="s">
        <v>429</v>
      </c>
      <c r="C84" s="137" t="s">
        <v>430</v>
      </c>
    </row>
    <row r="85" spans="2:3" ht="15">
      <c r="B85" s="139" t="s">
        <v>769</v>
      </c>
      <c r="C85" s="206"/>
    </row>
    <row r="86" spans="2:3" ht="15.75">
      <c r="B86" s="136" t="s">
        <v>333</v>
      </c>
      <c r="C86" s="137" t="s">
        <v>431</v>
      </c>
    </row>
    <row r="87" spans="2:3" ht="38.25">
      <c r="B87" s="206" t="s">
        <v>770</v>
      </c>
      <c r="C87" s="206"/>
    </row>
    <row r="88" spans="2:3" ht="15.75">
      <c r="B88" s="137" t="s">
        <v>514</v>
      </c>
      <c r="C88" s="136" t="s">
        <v>433</v>
      </c>
    </row>
    <row r="89" spans="2:3">
      <c r="B89" s="287" t="s">
        <v>771</v>
      </c>
      <c r="C89" s="278">
        <v>550000000</v>
      </c>
    </row>
    <row r="90" spans="2:3" ht="15.75">
      <c r="B90" s="379"/>
      <c r="C90" s="380"/>
    </row>
    <row r="91" spans="2:3" ht="15.75">
      <c r="B91" s="136" t="s">
        <v>429</v>
      </c>
      <c r="C91" s="137" t="s">
        <v>430</v>
      </c>
    </row>
    <row r="92" spans="2:3" ht="15">
      <c r="B92" s="139" t="s">
        <v>772</v>
      </c>
      <c r="C92" s="206"/>
    </row>
    <row r="93" spans="2:3" ht="15.75">
      <c r="B93" s="136" t="s">
        <v>333</v>
      </c>
      <c r="C93" s="137" t="s">
        <v>431</v>
      </c>
    </row>
    <row r="94" spans="2:3" ht="63.75">
      <c r="B94" s="206" t="s">
        <v>773</v>
      </c>
      <c r="C94" s="206"/>
    </row>
    <row r="95" spans="2:3" ht="15.75">
      <c r="B95" s="137" t="s">
        <v>514</v>
      </c>
      <c r="C95" s="136" t="s">
        <v>433</v>
      </c>
    </row>
    <row r="96" spans="2:3">
      <c r="B96" s="287" t="s">
        <v>774</v>
      </c>
      <c r="C96" s="278">
        <f>+SUM(C97:C100)</f>
        <v>400000000</v>
      </c>
    </row>
    <row r="97" spans="2:3" ht="25.5">
      <c r="B97" s="285" t="s">
        <v>775</v>
      </c>
      <c r="C97" s="285">
        <f>30000000+50000000+60000000</f>
        <v>140000000</v>
      </c>
    </row>
    <row r="98" spans="2:3" ht="25.5">
      <c r="B98" s="285" t="s">
        <v>776</v>
      </c>
      <c r="C98" s="285">
        <f>80000000+30000000+20000000</f>
        <v>130000000</v>
      </c>
    </row>
    <row r="99" spans="2:3" ht="25.5">
      <c r="B99" s="285" t="s">
        <v>777</v>
      </c>
      <c r="C99" s="285">
        <v>100000000</v>
      </c>
    </row>
    <row r="100" spans="2:3">
      <c r="B100" s="285" t="s">
        <v>778</v>
      </c>
      <c r="C100" s="285">
        <v>30000000</v>
      </c>
    </row>
    <row r="101" spans="2:3" ht="15.75">
      <c r="B101" s="379"/>
      <c r="C101" s="380"/>
    </row>
    <row r="102" spans="2:3" ht="15.75">
      <c r="B102" s="136" t="s">
        <v>429</v>
      </c>
      <c r="C102" s="137" t="s">
        <v>430</v>
      </c>
    </row>
    <row r="103" spans="2:3" ht="15">
      <c r="B103" s="139" t="s">
        <v>779</v>
      </c>
      <c r="C103" s="206"/>
    </row>
    <row r="104" spans="2:3" ht="15.75">
      <c r="B104" s="136" t="s">
        <v>333</v>
      </c>
      <c r="C104" s="137" t="s">
        <v>431</v>
      </c>
    </row>
    <row r="105" spans="2:3" ht="51">
      <c r="B105" s="206" t="s">
        <v>780</v>
      </c>
      <c r="C105" s="206"/>
    </row>
    <row r="106" spans="2:3" ht="15.75">
      <c r="B106" s="137" t="s">
        <v>514</v>
      </c>
      <c r="C106" s="136" t="s">
        <v>433</v>
      </c>
    </row>
    <row r="107" spans="2:3">
      <c r="B107" s="287" t="s">
        <v>774</v>
      </c>
      <c r="C107" s="278">
        <v>330000000</v>
      </c>
    </row>
    <row r="108" spans="2:3" ht="15.75">
      <c r="B108" s="379"/>
      <c r="C108" s="380"/>
    </row>
    <row r="109" spans="2:3" ht="15.75">
      <c r="B109" s="136" t="s">
        <v>429</v>
      </c>
      <c r="C109" s="137" t="s">
        <v>430</v>
      </c>
    </row>
    <row r="110" spans="2:3" ht="15">
      <c r="B110" s="139" t="s">
        <v>463</v>
      </c>
      <c r="C110" s="206"/>
    </row>
    <row r="111" spans="2:3" ht="15.75">
      <c r="B111" s="136" t="s">
        <v>333</v>
      </c>
      <c r="C111" s="137" t="s">
        <v>431</v>
      </c>
    </row>
    <row r="112" spans="2:3" ht="25.5">
      <c r="B112" s="206" t="s">
        <v>464</v>
      </c>
      <c r="C112" s="206"/>
    </row>
    <row r="113" spans="2:3" ht="15.75">
      <c r="B113" s="137" t="s">
        <v>514</v>
      </c>
      <c r="C113" s="136" t="s">
        <v>433</v>
      </c>
    </row>
    <row r="114" spans="2:3">
      <c r="B114" s="287" t="s">
        <v>768</v>
      </c>
      <c r="C114" s="278" t="s">
        <v>781</v>
      </c>
    </row>
    <row r="115" spans="2:3" ht="15.75">
      <c r="B115" s="379"/>
      <c r="C115" s="380"/>
    </row>
    <row r="116" spans="2:3" ht="15.75">
      <c r="B116" s="136" t="s">
        <v>429</v>
      </c>
      <c r="C116" s="137" t="s">
        <v>430</v>
      </c>
    </row>
    <row r="117" spans="2:3" ht="15">
      <c r="B117" s="139" t="s">
        <v>213</v>
      </c>
      <c r="C117" s="206"/>
    </row>
    <row r="118" spans="2:3" ht="15.75">
      <c r="B118" s="136" t="s">
        <v>333</v>
      </c>
      <c r="C118" s="137" t="s">
        <v>431</v>
      </c>
    </row>
    <row r="119" spans="2:3">
      <c r="B119" s="206"/>
      <c r="C119" s="206"/>
    </row>
    <row r="120" spans="2:3" ht="15.75">
      <c r="B120" s="137" t="s">
        <v>514</v>
      </c>
      <c r="C120" s="136" t="s">
        <v>433</v>
      </c>
    </row>
    <row r="121" spans="2:3">
      <c r="B121" s="287" t="s">
        <v>782</v>
      </c>
      <c r="C121" s="278">
        <v>220000000</v>
      </c>
    </row>
    <row r="122" spans="2:3" ht="15.75">
      <c r="B122" s="379"/>
      <c r="C122" s="380"/>
    </row>
    <row r="123" spans="2:3" ht="15.75">
      <c r="B123" s="136" t="s">
        <v>429</v>
      </c>
      <c r="C123" s="137" t="s">
        <v>430</v>
      </c>
    </row>
    <row r="124" spans="2:3" ht="15">
      <c r="B124" s="139" t="s">
        <v>783</v>
      </c>
      <c r="C124" s="206"/>
    </row>
    <row r="125" spans="2:3" ht="15.75">
      <c r="B125" s="136" t="s">
        <v>333</v>
      </c>
      <c r="C125" s="137" t="s">
        <v>431</v>
      </c>
    </row>
    <row r="126" spans="2:3">
      <c r="B126" s="206"/>
      <c r="C126" s="206"/>
    </row>
    <row r="127" spans="2:3" ht="15.75">
      <c r="B127" s="137" t="s">
        <v>514</v>
      </c>
      <c r="C127" s="136" t="s">
        <v>433</v>
      </c>
    </row>
    <row r="128" spans="2:3">
      <c r="B128" s="287" t="s">
        <v>784</v>
      </c>
      <c r="C128" s="278">
        <v>154000000</v>
      </c>
    </row>
    <row r="129" spans="2:3" ht="15.75">
      <c r="B129" s="379"/>
      <c r="C129" s="380"/>
    </row>
    <row r="130" spans="2:3" ht="15.75">
      <c r="B130" s="136" t="s">
        <v>429</v>
      </c>
      <c r="C130" s="137" t="s">
        <v>430</v>
      </c>
    </row>
    <row r="131" spans="2:3" ht="15">
      <c r="B131" s="139" t="s">
        <v>785</v>
      </c>
      <c r="C131" s="206"/>
    </row>
    <row r="132" spans="2:3" ht="15.75">
      <c r="B132" s="136" t="s">
        <v>333</v>
      </c>
      <c r="C132" s="137" t="s">
        <v>431</v>
      </c>
    </row>
    <row r="133" spans="2:3">
      <c r="B133" s="206"/>
      <c r="C133" s="206"/>
    </row>
    <row r="134" spans="2:3" ht="15.75">
      <c r="B134" s="137" t="s">
        <v>514</v>
      </c>
      <c r="C134" s="136" t="s">
        <v>433</v>
      </c>
    </row>
    <row r="135" spans="2:3">
      <c r="B135" s="287" t="s">
        <v>760</v>
      </c>
      <c r="C135" s="278">
        <v>99000000</v>
      </c>
    </row>
  </sheetData>
  <mergeCells count="27">
    <mergeCell ref="A1:E4"/>
    <mergeCell ref="A5:D5"/>
    <mergeCell ref="B11:C11"/>
    <mergeCell ref="B12:C12"/>
    <mergeCell ref="B9:C9"/>
    <mergeCell ref="B8:C8"/>
    <mergeCell ref="B69:C69"/>
    <mergeCell ref="B13:C13"/>
    <mergeCell ref="B14:C14"/>
    <mergeCell ref="B15:C15"/>
    <mergeCell ref="B16:C16"/>
    <mergeCell ref="B21:C21"/>
    <mergeCell ref="B34:C34"/>
    <mergeCell ref="B41:C41"/>
    <mergeCell ref="B48:C48"/>
    <mergeCell ref="B55:C55"/>
    <mergeCell ref="B62:C62"/>
    <mergeCell ref="B19:C19"/>
    <mergeCell ref="B20:C20"/>
    <mergeCell ref="B122:C122"/>
    <mergeCell ref="B129:C129"/>
    <mergeCell ref="B76:C76"/>
    <mergeCell ref="B83:C83"/>
    <mergeCell ref="B90:C90"/>
    <mergeCell ref="B101:C101"/>
    <mergeCell ref="B108:C108"/>
    <mergeCell ref="B115:C11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4E85B-028C-43D0-83B9-E561F98535FB}">
  <dimension ref="A1:E26"/>
  <sheetViews>
    <sheetView workbookViewId="0">
      <selection activeCell="A25" sqref="A21:XFD25"/>
    </sheetView>
  </sheetViews>
  <sheetFormatPr baseColWidth="10" defaultColWidth="14.42578125" defaultRowHeight="12.75"/>
  <cols>
    <col min="1" max="1" width="22.28515625" customWidth="1"/>
    <col min="2" max="2" width="77" customWidth="1"/>
    <col min="3" max="3" width="45.28515625" customWidth="1"/>
    <col min="4" max="4" width="12.28515625" customWidth="1"/>
    <col min="5" max="23" width="11.42578125" customWidth="1"/>
  </cols>
  <sheetData>
    <row r="1" spans="1:5">
      <c r="A1" s="386" t="s">
        <v>410</v>
      </c>
      <c r="B1" s="328"/>
      <c r="C1" s="328"/>
      <c r="D1" s="328"/>
      <c r="E1" s="328"/>
    </row>
    <row r="2" spans="1:5">
      <c r="A2" s="328"/>
      <c r="B2" s="328"/>
      <c r="C2" s="328"/>
      <c r="D2" s="328"/>
      <c r="E2" s="328"/>
    </row>
    <row r="3" spans="1:5">
      <c r="A3" s="328"/>
      <c r="B3" s="328"/>
      <c r="C3" s="328"/>
      <c r="D3" s="328"/>
      <c r="E3" s="328"/>
    </row>
    <row r="4" spans="1:5" ht="15" customHeight="1">
      <c r="A4" s="328"/>
      <c r="B4" s="328"/>
      <c r="C4" s="328"/>
      <c r="D4" s="328"/>
      <c r="E4" s="328"/>
    </row>
    <row r="5" spans="1:5" ht="23.25" customHeight="1">
      <c r="A5" s="387" t="s">
        <v>411</v>
      </c>
      <c r="B5" s="328"/>
      <c r="C5" s="328"/>
      <c r="D5" s="328"/>
      <c r="E5" s="130"/>
    </row>
    <row r="6" spans="1:5" ht="15.75" customHeight="1">
      <c r="A6" s="131"/>
      <c r="B6" s="131"/>
      <c r="C6" s="131"/>
      <c r="D6" s="131"/>
      <c r="E6" s="130"/>
    </row>
    <row r="7" spans="1:5" ht="15.75" customHeight="1">
      <c r="A7" s="130"/>
      <c r="B7" s="132" t="s">
        <v>249</v>
      </c>
      <c r="C7" s="133" t="s">
        <v>786</v>
      </c>
      <c r="D7" s="130"/>
      <c r="E7" s="130"/>
    </row>
    <row r="8" spans="1:5" ht="15.75" customHeight="1">
      <c r="A8" s="130"/>
      <c r="B8" s="420" t="s">
        <v>413</v>
      </c>
      <c r="C8" s="421"/>
      <c r="D8" s="130"/>
      <c r="E8" s="130"/>
    </row>
    <row r="9" spans="1:5" ht="71.25" customHeight="1">
      <c r="A9" s="130"/>
      <c r="B9" s="392" t="s">
        <v>787</v>
      </c>
      <c r="C9" s="393"/>
      <c r="D9" s="130"/>
      <c r="E9" s="130"/>
    </row>
    <row r="10" spans="1:5" ht="15" customHeight="1">
      <c r="A10" s="130"/>
      <c r="B10" s="136" t="s">
        <v>297</v>
      </c>
      <c r="C10" s="137" t="s">
        <v>788</v>
      </c>
      <c r="D10" s="130"/>
      <c r="E10" s="130"/>
    </row>
    <row r="11" spans="1:5" ht="15.75" customHeight="1">
      <c r="A11" s="130"/>
      <c r="B11" s="134" t="s">
        <v>333</v>
      </c>
      <c r="C11" s="135"/>
      <c r="D11" s="130"/>
      <c r="E11" s="130"/>
    </row>
    <row r="12" spans="1:5" ht="15.75" customHeight="1">
      <c r="A12" s="130"/>
      <c r="B12" s="391" t="s">
        <v>415</v>
      </c>
      <c r="C12" s="382"/>
      <c r="D12" s="130"/>
      <c r="E12" s="130"/>
    </row>
    <row r="13" spans="1:5" ht="40.5" customHeight="1">
      <c r="A13" s="130"/>
      <c r="B13" s="381" t="s">
        <v>789</v>
      </c>
      <c r="C13" s="382"/>
      <c r="D13" s="130"/>
      <c r="E13" s="130"/>
    </row>
    <row r="14" spans="1:5" ht="15.75" customHeight="1">
      <c r="A14" s="130"/>
      <c r="B14" s="383" t="s">
        <v>417</v>
      </c>
      <c r="C14" s="382"/>
      <c r="D14" s="130"/>
      <c r="E14" s="130"/>
    </row>
    <row r="15" spans="1:5" ht="18.75" customHeight="1">
      <c r="A15" s="130"/>
      <c r="B15" s="381" t="s">
        <v>790</v>
      </c>
      <c r="C15" s="382"/>
      <c r="D15" s="130"/>
      <c r="E15" s="130"/>
    </row>
    <row r="16" spans="1:5" ht="15.75" customHeight="1">
      <c r="B16" s="384" t="s">
        <v>419</v>
      </c>
      <c r="C16" s="382"/>
    </row>
    <row r="17" spans="2:5" ht="52.5" customHeight="1">
      <c r="B17" s="381" t="s">
        <v>791</v>
      </c>
      <c r="C17" s="382"/>
    </row>
    <row r="18" spans="2:5" ht="15.75" customHeight="1">
      <c r="B18" s="136" t="s">
        <v>421</v>
      </c>
      <c r="C18" s="137" t="s">
        <v>401</v>
      </c>
    </row>
    <row r="19" spans="2:5" ht="66.75" customHeight="1">
      <c r="B19" s="206" t="s">
        <v>792</v>
      </c>
      <c r="C19" s="206" t="s">
        <v>793</v>
      </c>
    </row>
    <row r="20" spans="2:5" ht="15.75" customHeight="1">
      <c r="B20" s="396" t="s">
        <v>424</v>
      </c>
      <c r="C20" s="397"/>
    </row>
    <row r="21" spans="2:5" ht="15" customHeight="1">
      <c r="B21" s="422">
        <f>((C22+C23+C24+C25)*C21)+C22+C23+C24+C25</f>
        <v>226770755</v>
      </c>
      <c r="C21" s="423"/>
      <c r="E21" s="285"/>
    </row>
    <row r="22" spans="2:5" ht="15.75" customHeight="1">
      <c r="B22" s="285" t="s">
        <v>477</v>
      </c>
      <c r="C22" s="288">
        <f>12*'Honorarios Base 2024'!C2</f>
        <v>85776348</v>
      </c>
    </row>
    <row r="23" spans="2:5" ht="15.75" customHeight="1">
      <c r="B23" s="285" t="s">
        <v>478</v>
      </c>
      <c r="C23" s="288">
        <f>12*'Honorarios Base 2024'!C3</f>
        <v>65761896</v>
      </c>
    </row>
    <row r="24" spans="2:5" ht="15.75" customHeight="1">
      <c r="B24" s="285" t="s">
        <v>479</v>
      </c>
      <c r="C24" s="288">
        <f>12*'Honorarios Base 2024'!C3</f>
        <v>65761896</v>
      </c>
    </row>
    <row r="25" spans="2:5" ht="15.75" customHeight="1">
      <c r="B25" s="285" t="s">
        <v>481</v>
      </c>
      <c r="C25" s="288">
        <v>9470615</v>
      </c>
    </row>
    <row r="26" spans="2:5" ht="15.75">
      <c r="B26" s="136" t="s">
        <v>657</v>
      </c>
      <c r="C26" s="136" t="s">
        <v>28</v>
      </c>
    </row>
  </sheetData>
  <mergeCells count="12">
    <mergeCell ref="B20:C20"/>
    <mergeCell ref="B21:C21"/>
    <mergeCell ref="B14:C14"/>
    <mergeCell ref="B15:C15"/>
    <mergeCell ref="B16:C16"/>
    <mergeCell ref="B17:C17"/>
    <mergeCell ref="A1:E4"/>
    <mergeCell ref="A5:D5"/>
    <mergeCell ref="B12:C12"/>
    <mergeCell ref="B13:C13"/>
    <mergeCell ref="B9:C9"/>
    <mergeCell ref="B8:C8"/>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9BAA-C652-41E7-90CB-5C9D160AAE87}">
  <dimension ref="A1:E39"/>
  <sheetViews>
    <sheetView topLeftCell="A36" workbookViewId="0">
      <selection activeCell="C36" sqref="C36"/>
    </sheetView>
  </sheetViews>
  <sheetFormatPr baseColWidth="10" defaultColWidth="14.42578125" defaultRowHeight="12.75"/>
  <cols>
    <col min="1" max="1" width="22.28515625" customWidth="1"/>
    <col min="2" max="2" width="77" customWidth="1"/>
    <col min="3" max="3" width="46" customWidth="1"/>
    <col min="4" max="4" width="12.28515625" customWidth="1"/>
    <col min="5" max="23" width="11.42578125" customWidth="1"/>
  </cols>
  <sheetData>
    <row r="1" spans="1:5">
      <c r="A1" s="386" t="s">
        <v>794</v>
      </c>
      <c r="B1" s="328"/>
      <c r="C1" s="328"/>
      <c r="D1" s="328"/>
      <c r="E1" s="328"/>
    </row>
    <row r="2" spans="1:5">
      <c r="A2" s="328"/>
      <c r="B2" s="328"/>
      <c r="C2" s="328"/>
      <c r="D2" s="328"/>
      <c r="E2" s="328"/>
    </row>
    <row r="3" spans="1:5">
      <c r="A3" s="328"/>
      <c r="B3" s="328"/>
      <c r="C3" s="328"/>
      <c r="D3" s="328"/>
      <c r="E3" s="328"/>
    </row>
    <row r="4" spans="1:5" ht="15" customHeight="1">
      <c r="A4" s="328"/>
      <c r="B4" s="328"/>
      <c r="C4" s="328"/>
      <c r="D4" s="328"/>
      <c r="E4" s="328"/>
    </row>
    <row r="5" spans="1:5" ht="23.25" customHeight="1">
      <c r="A5" s="387" t="s">
        <v>411</v>
      </c>
      <c r="B5" s="328"/>
      <c r="C5" s="328"/>
      <c r="D5" s="328"/>
      <c r="E5" s="130"/>
    </row>
    <row r="6" spans="1:5" ht="15.75" customHeight="1">
      <c r="A6" s="131"/>
      <c r="B6" s="131"/>
      <c r="C6" s="131"/>
      <c r="D6" s="131"/>
      <c r="E6" s="130"/>
    </row>
    <row r="7" spans="1:5" ht="15.75" customHeight="1">
      <c r="A7" s="130"/>
      <c r="B7" s="177" t="s">
        <v>251</v>
      </c>
      <c r="C7" s="178" t="s">
        <v>795</v>
      </c>
      <c r="D7" s="130"/>
      <c r="E7" s="130"/>
    </row>
    <row r="8" spans="1:5" ht="15.75" customHeight="1">
      <c r="A8" s="130"/>
      <c r="B8" s="177" t="s">
        <v>413</v>
      </c>
      <c r="C8" s="179" t="s">
        <v>796</v>
      </c>
      <c r="D8" s="130"/>
      <c r="E8" s="130"/>
    </row>
    <row r="9" spans="1:5" ht="76.5" customHeight="1">
      <c r="A9" s="130"/>
      <c r="B9" s="180" t="s">
        <v>471</v>
      </c>
      <c r="C9" s="181" t="s">
        <v>470</v>
      </c>
      <c r="D9" s="130"/>
      <c r="E9" s="130"/>
    </row>
    <row r="10" spans="1:5" ht="15" customHeight="1">
      <c r="A10" s="130"/>
      <c r="B10" s="177" t="s">
        <v>333</v>
      </c>
      <c r="C10" s="182" t="s">
        <v>795</v>
      </c>
      <c r="D10" s="130"/>
      <c r="E10" s="130"/>
    </row>
    <row r="11" spans="1:5" ht="15.75" customHeight="1">
      <c r="A11" s="130"/>
      <c r="B11" s="427" t="s">
        <v>415</v>
      </c>
      <c r="C11" s="428"/>
      <c r="D11" s="130"/>
      <c r="E11" s="130"/>
    </row>
    <row r="12" spans="1:5" ht="52.5" customHeight="1">
      <c r="A12" s="130"/>
      <c r="B12" s="429" t="s">
        <v>797</v>
      </c>
      <c r="C12" s="430"/>
      <c r="D12" s="130"/>
      <c r="E12" s="130"/>
    </row>
    <row r="13" spans="1:5" ht="40.5" customHeight="1">
      <c r="A13" s="130"/>
      <c r="B13" s="431" t="s">
        <v>798</v>
      </c>
      <c r="C13" s="432"/>
      <c r="D13" s="130"/>
      <c r="E13" s="130"/>
    </row>
    <row r="14" spans="1:5" ht="51" customHeight="1">
      <c r="A14" s="130"/>
      <c r="B14" s="425" t="s">
        <v>799</v>
      </c>
      <c r="C14" s="426"/>
      <c r="D14" s="130"/>
      <c r="E14" s="130"/>
    </row>
    <row r="15" spans="1:5" ht="18.75" customHeight="1">
      <c r="A15" s="130"/>
      <c r="B15" s="427" t="s">
        <v>417</v>
      </c>
      <c r="C15" s="428"/>
      <c r="D15" s="130"/>
      <c r="E15" s="130"/>
    </row>
    <row r="16" spans="1:5" ht="51.75" customHeight="1">
      <c r="B16" s="429" t="s">
        <v>800</v>
      </c>
      <c r="C16" s="430"/>
    </row>
    <row r="17" spans="2:5" ht="52.5" customHeight="1">
      <c r="B17" s="431" t="s">
        <v>419</v>
      </c>
      <c r="C17" s="432"/>
    </row>
    <row r="18" spans="2:5" ht="55.5" customHeight="1">
      <c r="B18" s="425" t="s">
        <v>801</v>
      </c>
      <c r="C18" s="426"/>
    </row>
    <row r="19" spans="2:5" ht="26.25" customHeight="1">
      <c r="B19" s="183" t="s">
        <v>421</v>
      </c>
      <c r="C19" s="184" t="s">
        <v>802</v>
      </c>
    </row>
    <row r="20" spans="2:5" ht="101.25" customHeight="1">
      <c r="B20" s="185" t="s">
        <v>803</v>
      </c>
      <c r="C20" s="181" t="s">
        <v>804</v>
      </c>
    </row>
    <row r="21" spans="2:5" ht="15" customHeight="1">
      <c r="B21" s="186" t="s">
        <v>805</v>
      </c>
      <c r="C21" s="184" t="s">
        <v>806</v>
      </c>
      <c r="E21" s="285"/>
    </row>
    <row r="22" spans="2:5" ht="15.75" customHeight="1">
      <c r="B22" s="180" t="s">
        <v>807</v>
      </c>
      <c r="C22" s="187">
        <v>0.3</v>
      </c>
    </row>
    <row r="23" spans="2:5" ht="17.25" customHeight="1">
      <c r="B23" s="180" t="s">
        <v>808</v>
      </c>
      <c r="C23" s="187">
        <v>0.2</v>
      </c>
    </row>
    <row r="24" spans="2:5" ht="18.75" customHeight="1">
      <c r="B24" s="180" t="s">
        <v>809</v>
      </c>
      <c r="C24" s="187">
        <v>0.15</v>
      </c>
    </row>
    <row r="25" spans="2:5" ht="15.75" customHeight="1">
      <c r="B25" s="183" t="s">
        <v>810</v>
      </c>
      <c r="C25" s="188" t="s">
        <v>795</v>
      </c>
    </row>
    <row r="26" spans="2:5" ht="15.75" customHeight="1">
      <c r="B26" s="425" t="s">
        <v>811</v>
      </c>
      <c r="C26" s="426"/>
    </row>
    <row r="27" spans="2:5">
      <c r="B27" s="425" t="s">
        <v>812</v>
      </c>
      <c r="C27" s="426"/>
    </row>
    <row r="28" spans="2:5">
      <c r="B28" s="425" t="s">
        <v>813</v>
      </c>
      <c r="C28" s="426"/>
    </row>
    <row r="29" spans="2:5">
      <c r="B29" s="425" t="s">
        <v>814</v>
      </c>
      <c r="C29" s="426"/>
    </row>
    <row r="30" spans="2:5">
      <c r="B30" s="425" t="s">
        <v>815</v>
      </c>
      <c r="C30" s="426"/>
    </row>
    <row r="31" spans="2:5" ht="15.75">
      <c r="B31" s="424" t="s">
        <v>816</v>
      </c>
      <c r="C31" s="424"/>
    </row>
    <row r="32" spans="2:5" ht="15.75">
      <c r="B32" s="183" t="s">
        <v>817</v>
      </c>
      <c r="C32" s="184" t="s">
        <v>818</v>
      </c>
    </row>
    <row r="33" spans="2:3" ht="15">
      <c r="B33" s="189" t="s">
        <v>435</v>
      </c>
      <c r="C33" s="191">
        <f>'Honorarios Base 2024'!D10</f>
        <v>94353982.800000012</v>
      </c>
    </row>
    <row r="34" spans="2:3" ht="15">
      <c r="B34" s="190" t="s">
        <v>472</v>
      </c>
      <c r="C34" s="192">
        <f>'Honorarios Base 2024'!D11</f>
        <v>72338085.599999994</v>
      </c>
    </row>
    <row r="35" spans="2:3" ht="15">
      <c r="B35" s="190" t="s">
        <v>473</v>
      </c>
      <c r="C35" s="192">
        <f>'Honorarios Base 2024'!D11</f>
        <v>72338085.599999994</v>
      </c>
    </row>
    <row r="36" spans="2:3" ht="15">
      <c r="B36" s="190" t="s">
        <v>441</v>
      </c>
      <c r="C36" s="192">
        <v>2015750</v>
      </c>
    </row>
    <row r="37" spans="2:3" ht="15.75">
      <c r="B37" s="183" t="s">
        <v>433</v>
      </c>
      <c r="C37" s="184" t="s">
        <v>819</v>
      </c>
    </row>
    <row r="38" spans="2:3">
      <c r="B38" s="193">
        <f>(C33+C34+C35+C36)*10%+C33+C34+C35+C36</f>
        <v>265150494.40000001</v>
      </c>
      <c r="C38" s="187">
        <v>0.1</v>
      </c>
    </row>
    <row r="39" spans="2:3" ht="15.75">
      <c r="B39" s="183" t="s">
        <v>657</v>
      </c>
      <c r="C39" s="181" t="s">
        <v>820</v>
      </c>
    </row>
  </sheetData>
  <mergeCells count="16">
    <mergeCell ref="A1:E4"/>
    <mergeCell ref="A5:D5"/>
    <mergeCell ref="B12:C12"/>
    <mergeCell ref="B13:C13"/>
    <mergeCell ref="B11:C11"/>
    <mergeCell ref="B31:C31"/>
    <mergeCell ref="B14:C14"/>
    <mergeCell ref="B15:C15"/>
    <mergeCell ref="B16:C16"/>
    <mergeCell ref="B17:C17"/>
    <mergeCell ref="B18:C18"/>
    <mergeCell ref="B26:C26"/>
    <mergeCell ref="B27:C27"/>
    <mergeCell ref="B28:C28"/>
    <mergeCell ref="B29:C29"/>
    <mergeCell ref="B30:C3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FA82-61B6-427D-8321-659D8C71A4F2}">
  <dimension ref="A1:D4"/>
  <sheetViews>
    <sheetView workbookViewId="0">
      <selection activeCell="A7" sqref="A7"/>
    </sheetView>
  </sheetViews>
  <sheetFormatPr baseColWidth="10" defaultColWidth="9.140625" defaultRowHeight="12.75"/>
  <cols>
    <col min="1" max="1" width="38.5703125" customWidth="1"/>
    <col min="2" max="2" width="18.42578125" customWidth="1"/>
    <col min="3" max="3" width="24.7109375" customWidth="1"/>
  </cols>
  <sheetData>
    <row r="1" spans="1:4">
      <c r="A1" t="s">
        <v>279</v>
      </c>
      <c r="B1" t="s">
        <v>821</v>
      </c>
      <c r="C1" t="s">
        <v>822</v>
      </c>
      <c r="D1" t="s">
        <v>823</v>
      </c>
    </row>
    <row r="2" spans="1:4">
      <c r="A2" t="s">
        <v>292</v>
      </c>
      <c r="B2" t="s">
        <v>821</v>
      </c>
      <c r="C2" s="204" t="s">
        <v>824</v>
      </c>
      <c r="D2" t="s">
        <v>825</v>
      </c>
    </row>
    <row r="3" spans="1:4">
      <c r="A3" t="s">
        <v>254</v>
      </c>
      <c r="B3" t="s">
        <v>826</v>
      </c>
      <c r="C3" t="s">
        <v>827</v>
      </c>
      <c r="D3" t="s">
        <v>823</v>
      </c>
    </row>
    <row r="4" spans="1:4">
      <c r="A4" t="s">
        <v>828</v>
      </c>
      <c r="B4" t="s">
        <v>829</v>
      </c>
      <c r="C4" s="204"/>
      <c r="D4" t="s">
        <v>825</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9EF1C-4CF5-44E0-9482-91371E602077}">
  <dimension ref="B1:G14"/>
  <sheetViews>
    <sheetView workbookViewId="0">
      <selection activeCell="H12" sqref="H12"/>
    </sheetView>
  </sheetViews>
  <sheetFormatPr baseColWidth="10" defaultColWidth="9.140625" defaultRowHeight="12.75"/>
  <cols>
    <col min="2" max="2" width="16.42578125" customWidth="1"/>
    <col min="3" max="6" width="16.28515625" bestFit="1" customWidth="1"/>
    <col min="7" max="7" width="17.85546875" customWidth="1"/>
  </cols>
  <sheetData>
    <row r="1" spans="2:7">
      <c r="B1" s="154" t="s">
        <v>830</v>
      </c>
      <c r="C1" s="154" t="s">
        <v>831</v>
      </c>
      <c r="D1">
        <v>2025</v>
      </c>
      <c r="E1">
        <v>2026</v>
      </c>
      <c r="F1">
        <v>2027</v>
      </c>
      <c r="G1">
        <v>2028</v>
      </c>
    </row>
    <row r="2" spans="2:7">
      <c r="B2" s="154" t="s">
        <v>534</v>
      </c>
      <c r="C2" s="160">
        <v>7148029</v>
      </c>
      <c r="D2" s="144">
        <f>C2*10%+C2</f>
        <v>7862831.9000000004</v>
      </c>
      <c r="E2" s="144">
        <f>D2*10%+D2</f>
        <v>8649115.0899999999</v>
      </c>
      <c r="F2" s="144">
        <f>E2*10%+E2</f>
        <v>9514026.5989999995</v>
      </c>
      <c r="G2" s="144">
        <f>F2*10%+F2</f>
        <v>10465429.2589</v>
      </c>
    </row>
    <row r="3" spans="2:7">
      <c r="B3" s="154" t="s">
        <v>832</v>
      </c>
      <c r="C3" s="160">
        <v>5480158</v>
      </c>
      <c r="D3" s="144">
        <f t="shared" ref="D3:G7" si="0">C3*10%+C3</f>
        <v>6028173.7999999998</v>
      </c>
      <c r="E3" s="144">
        <f t="shared" si="0"/>
        <v>6630991.1799999997</v>
      </c>
      <c r="F3" s="144">
        <f t="shared" si="0"/>
        <v>7294090.2979999995</v>
      </c>
      <c r="G3" s="144">
        <f t="shared" si="0"/>
        <v>8023499.3277999992</v>
      </c>
    </row>
    <row r="4" spans="2:7">
      <c r="B4" s="154" t="s">
        <v>833</v>
      </c>
      <c r="C4" s="160">
        <v>3574015</v>
      </c>
      <c r="D4" s="144">
        <f t="shared" si="0"/>
        <v>3931416.5</v>
      </c>
      <c r="E4" s="144">
        <f t="shared" si="0"/>
        <v>4324558.1500000004</v>
      </c>
      <c r="F4" s="144">
        <f t="shared" si="0"/>
        <v>4757013.9650000008</v>
      </c>
      <c r="G4" s="144">
        <f t="shared" si="0"/>
        <v>5232715.3615000006</v>
      </c>
    </row>
    <row r="5" spans="2:7">
      <c r="B5" s="154" t="s">
        <v>834</v>
      </c>
      <c r="C5" s="160">
        <v>2978345</v>
      </c>
      <c r="D5" s="144">
        <f t="shared" si="0"/>
        <v>3276179.5</v>
      </c>
      <c r="E5" s="144">
        <f t="shared" si="0"/>
        <v>3603797.45</v>
      </c>
      <c r="F5" s="144">
        <f t="shared" si="0"/>
        <v>3964177.1950000003</v>
      </c>
      <c r="G5" s="144">
        <f t="shared" si="0"/>
        <v>4360594.9145</v>
      </c>
    </row>
    <row r="6" spans="2:7">
      <c r="B6" s="154" t="s">
        <v>835</v>
      </c>
      <c r="C6" s="160">
        <v>8509559</v>
      </c>
      <c r="D6" s="144">
        <f t="shared" si="0"/>
        <v>9360514.9000000004</v>
      </c>
      <c r="E6" s="144">
        <f t="shared" si="0"/>
        <v>10296566.390000001</v>
      </c>
      <c r="F6" s="144">
        <f t="shared" si="0"/>
        <v>11326223.029000001</v>
      </c>
      <c r="G6" s="144">
        <f t="shared" si="0"/>
        <v>12458845.331900001</v>
      </c>
    </row>
    <row r="7" spans="2:7">
      <c r="B7" s="221" t="s">
        <v>440</v>
      </c>
      <c r="C7" s="289">
        <v>5000000</v>
      </c>
      <c r="D7" s="144">
        <f t="shared" si="0"/>
        <v>5500000</v>
      </c>
      <c r="E7" s="144">
        <f t="shared" si="0"/>
        <v>6050000</v>
      </c>
      <c r="F7" s="144">
        <f t="shared" si="0"/>
        <v>6655000</v>
      </c>
      <c r="G7" s="144">
        <f t="shared" si="0"/>
        <v>7320500</v>
      </c>
    </row>
    <row r="8" spans="2:7">
      <c r="B8" s="221" t="s">
        <v>836</v>
      </c>
      <c r="C8" s="144">
        <v>2015750</v>
      </c>
      <c r="D8" s="144"/>
      <c r="E8" s="144"/>
      <c r="F8" s="144"/>
    </row>
    <row r="9" spans="2:7">
      <c r="C9">
        <v>12</v>
      </c>
      <c r="D9">
        <v>12</v>
      </c>
      <c r="E9">
        <v>12</v>
      </c>
      <c r="F9">
        <v>12</v>
      </c>
      <c r="G9">
        <v>12</v>
      </c>
    </row>
    <row r="10" spans="2:7">
      <c r="B10" s="154" t="s">
        <v>534</v>
      </c>
      <c r="C10" s="144">
        <f>C2*$C$9</f>
        <v>85776348</v>
      </c>
      <c r="D10" s="144">
        <f t="shared" ref="D10:F10" si="1">D2*$C$9</f>
        <v>94353982.800000012</v>
      </c>
      <c r="E10" s="144">
        <f t="shared" si="1"/>
        <v>103789381.08</v>
      </c>
      <c r="F10" s="144">
        <f t="shared" si="1"/>
        <v>114168319.18799999</v>
      </c>
      <c r="G10" s="144">
        <f>G2*$C$9</f>
        <v>125585151.10679999</v>
      </c>
    </row>
    <row r="11" spans="2:7">
      <c r="B11" s="154" t="s">
        <v>832</v>
      </c>
      <c r="C11" s="144">
        <f t="shared" ref="C11:F11" si="2">C3*$C$9</f>
        <v>65761896</v>
      </c>
      <c r="D11" s="144">
        <f t="shared" si="2"/>
        <v>72338085.599999994</v>
      </c>
      <c r="E11" s="144">
        <f t="shared" si="2"/>
        <v>79571894.159999996</v>
      </c>
      <c r="F11" s="144">
        <f t="shared" si="2"/>
        <v>87529083.57599999</v>
      </c>
      <c r="G11" s="144">
        <f t="shared" ref="G11" si="3">G3*$C$9</f>
        <v>96281991.933599994</v>
      </c>
    </row>
    <row r="12" spans="2:7">
      <c r="B12" s="154" t="s">
        <v>833</v>
      </c>
      <c r="C12" s="144">
        <f t="shared" ref="C12:F12" si="4">C4*$C$9</f>
        <v>42888180</v>
      </c>
      <c r="D12" s="144">
        <f t="shared" si="4"/>
        <v>47176998</v>
      </c>
      <c r="E12" s="144">
        <f t="shared" si="4"/>
        <v>51894697.800000004</v>
      </c>
      <c r="F12" s="144">
        <f t="shared" si="4"/>
        <v>57084167.580000013</v>
      </c>
      <c r="G12" s="144">
        <f t="shared" ref="G12" si="5">G4*$C$9</f>
        <v>62792584.338000007</v>
      </c>
    </row>
    <row r="13" spans="2:7">
      <c r="B13" s="154" t="s">
        <v>834</v>
      </c>
      <c r="C13" s="144">
        <f t="shared" ref="C13:F13" si="6">C5*$C$9</f>
        <v>35740140</v>
      </c>
      <c r="D13" s="144">
        <f t="shared" si="6"/>
        <v>39314154</v>
      </c>
      <c r="E13" s="144">
        <f t="shared" si="6"/>
        <v>43245569.400000006</v>
      </c>
      <c r="F13" s="144">
        <f t="shared" si="6"/>
        <v>47570126.340000004</v>
      </c>
      <c r="G13" s="144">
        <f t="shared" ref="G13" si="7">G5*$C$9</f>
        <v>52327138.973999999</v>
      </c>
    </row>
    <row r="14" spans="2:7">
      <c r="B14" s="154" t="s">
        <v>835</v>
      </c>
      <c r="C14" s="144">
        <f t="shared" ref="C14:F14" si="8">C6*$C$9</f>
        <v>102114708</v>
      </c>
      <c r="D14" s="144">
        <f t="shared" si="8"/>
        <v>112326178.80000001</v>
      </c>
      <c r="E14" s="144">
        <f t="shared" si="8"/>
        <v>123558796.68000001</v>
      </c>
      <c r="F14" s="144">
        <f t="shared" si="8"/>
        <v>135914676.34800002</v>
      </c>
      <c r="G14" s="144">
        <f t="shared" ref="G14" si="9">G6*$C$9</f>
        <v>149506143.98280001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9F4A1-26E8-4271-A15D-FD1EB1FEF986}">
  <sheetPr>
    <tabColor rgb="FF00FF00"/>
    <outlinePr summaryBelow="0" summaryRight="0"/>
  </sheetPr>
  <dimension ref="A1:CV929"/>
  <sheetViews>
    <sheetView showGridLines="0" zoomScale="90" zoomScaleNormal="90" workbookViewId="0">
      <pane xSplit="9" ySplit="7" topLeftCell="J41" activePane="bottomRight" state="frozen"/>
      <selection pane="topRight"/>
      <selection pane="bottomLeft"/>
      <selection pane="bottomRight"/>
    </sheetView>
  </sheetViews>
  <sheetFormatPr baseColWidth="10" defaultColWidth="12.5703125" defaultRowHeight="15.75" customHeight="1"/>
  <cols>
    <col min="1" max="1" width="2.5703125" customWidth="1"/>
    <col min="2" max="2" width="21.7109375" customWidth="1"/>
    <col min="3" max="3" width="1.42578125" customWidth="1"/>
    <col min="4" max="5" width="40" customWidth="1"/>
    <col min="6" max="6" width="15.5703125" style="47" bestFit="1" customWidth="1"/>
    <col min="7" max="7" width="18.140625" style="47" bestFit="1" customWidth="1"/>
    <col min="8" max="9" width="18.140625" style="89" customWidth="1"/>
    <col min="10" max="93" width="3.7109375" customWidth="1"/>
  </cols>
  <sheetData>
    <row r="1" spans="1:100" ht="6.75" customHeight="1">
      <c r="B1" s="1"/>
      <c r="C1" s="2"/>
      <c r="D1" s="2"/>
      <c r="E1" s="2"/>
      <c r="F1" s="3"/>
      <c r="G1" s="3"/>
      <c r="H1" s="84"/>
      <c r="I1" s="84"/>
      <c r="J1" s="3"/>
      <c r="K1" s="4"/>
      <c r="L1" s="5"/>
      <c r="M1" s="6"/>
      <c r="N1" s="5"/>
      <c r="O1" s="5"/>
      <c r="P1" s="7"/>
      <c r="Q1" s="7"/>
      <c r="R1" s="7"/>
      <c r="S1" s="7"/>
      <c r="T1" s="7"/>
      <c r="U1" s="7"/>
      <c r="V1" s="7"/>
      <c r="W1" s="7"/>
      <c r="X1" s="7"/>
      <c r="Y1" s="7"/>
      <c r="Z1" s="7"/>
      <c r="AA1" s="7"/>
      <c r="AB1" s="7"/>
      <c r="AC1" s="8"/>
      <c r="AD1" s="8"/>
      <c r="AE1" s="8"/>
      <c r="AF1" s="8"/>
      <c r="AG1" s="8"/>
      <c r="AH1" s="7"/>
    </row>
    <row r="2" spans="1:100" ht="4.5" customHeight="1">
      <c r="B2" s="9"/>
      <c r="C2" s="3"/>
      <c r="D2" s="10"/>
      <c r="E2" s="10"/>
      <c r="F2" s="10"/>
      <c r="G2" s="10"/>
      <c r="H2" s="85"/>
      <c r="I2" s="85"/>
      <c r="J2" s="322"/>
      <c r="K2" s="323"/>
      <c r="L2" s="323"/>
      <c r="M2" s="323"/>
      <c r="N2" s="323"/>
      <c r="O2" s="323"/>
      <c r="P2" s="326"/>
      <c r="Q2" s="323"/>
      <c r="R2" s="323"/>
      <c r="S2" s="323"/>
      <c r="T2" s="323"/>
      <c r="U2" s="323"/>
      <c r="V2" s="323"/>
      <c r="W2" s="323"/>
      <c r="X2" s="323"/>
      <c r="Y2" s="323"/>
      <c r="Z2" s="323"/>
      <c r="AA2" s="323"/>
      <c r="AB2" s="323"/>
      <c r="AC2" s="323"/>
      <c r="AD2" s="323"/>
      <c r="AE2" s="323"/>
      <c r="AF2" s="323"/>
      <c r="AG2" s="323"/>
      <c r="AH2" s="33"/>
    </row>
    <row r="3" spans="1:100" ht="21" customHeight="1">
      <c r="B3" s="11"/>
      <c r="C3" s="12"/>
      <c r="D3" s="12"/>
      <c r="E3" s="12"/>
      <c r="F3" s="45"/>
      <c r="G3" s="45"/>
      <c r="H3" s="86"/>
      <c r="I3" s="86"/>
      <c r="J3" s="5"/>
      <c r="K3" s="5"/>
      <c r="L3" s="5"/>
      <c r="M3" s="5"/>
      <c r="N3" s="7"/>
      <c r="O3" s="7"/>
      <c r="P3" s="7"/>
      <c r="Q3" s="7"/>
      <c r="R3" s="7"/>
      <c r="S3" s="7"/>
      <c r="T3" s="7"/>
      <c r="U3" s="7"/>
      <c r="V3" s="7"/>
      <c r="W3" s="7"/>
      <c r="X3" s="7"/>
      <c r="Y3" s="7"/>
      <c r="Z3" s="7"/>
      <c r="AA3" s="7"/>
      <c r="AB3" s="7"/>
      <c r="AC3" s="8"/>
      <c r="AD3" s="8"/>
      <c r="AE3" s="8"/>
      <c r="AF3" s="8"/>
      <c r="AG3" s="8"/>
      <c r="AH3" s="7"/>
    </row>
    <row r="4" spans="1:100" ht="21" customHeight="1">
      <c r="B4" s="329" t="s">
        <v>0</v>
      </c>
      <c r="C4" s="330"/>
      <c r="D4" s="330"/>
      <c r="E4" s="197"/>
      <c r="F4" s="46"/>
      <c r="G4" s="46"/>
      <c r="H4" s="87"/>
      <c r="I4" s="87"/>
      <c r="J4" s="14"/>
      <c r="K4" s="14"/>
      <c r="L4" s="14"/>
      <c r="M4" s="14"/>
      <c r="N4" s="14"/>
      <c r="O4" s="14"/>
      <c r="P4" s="14"/>
      <c r="Q4" s="14"/>
      <c r="R4" s="14"/>
      <c r="S4" s="14"/>
      <c r="T4" s="14"/>
      <c r="U4" s="14"/>
      <c r="V4" s="14"/>
      <c r="W4" s="14"/>
      <c r="X4" s="14"/>
      <c r="Y4" s="14"/>
      <c r="Z4" s="7"/>
      <c r="AA4" s="7"/>
      <c r="AB4" s="15"/>
      <c r="AC4" s="8"/>
      <c r="AD4" s="8"/>
      <c r="AE4" s="8"/>
      <c r="AF4" s="8"/>
      <c r="AG4" s="8"/>
      <c r="AH4" s="7"/>
    </row>
    <row r="5" spans="1:100" ht="7.5" customHeight="1">
      <c r="B5" s="16"/>
      <c r="C5" s="5"/>
      <c r="D5" s="5"/>
      <c r="E5" s="5"/>
      <c r="F5" s="4"/>
      <c r="G5" s="4"/>
      <c r="H5" s="88"/>
      <c r="I5" s="88"/>
      <c r="J5" s="5"/>
      <c r="K5" s="5"/>
      <c r="L5" s="5"/>
      <c r="M5" s="5"/>
      <c r="N5" s="7"/>
      <c r="O5" s="7"/>
      <c r="P5" s="7"/>
      <c r="Q5" s="7"/>
      <c r="R5" s="7"/>
      <c r="S5" s="7"/>
      <c r="T5" s="7"/>
      <c r="U5" s="7"/>
      <c r="V5" s="7"/>
      <c r="W5" s="7"/>
      <c r="X5" s="7"/>
      <c r="Y5" s="7"/>
      <c r="Z5" s="7"/>
      <c r="AA5" s="7"/>
      <c r="AB5" s="7"/>
      <c r="AC5" s="7"/>
      <c r="AD5" s="7"/>
      <c r="AE5" s="7"/>
      <c r="AF5" s="7"/>
      <c r="AG5" s="7"/>
      <c r="AH5" s="7"/>
    </row>
    <row r="6" spans="1:100" ht="17.25" customHeight="1">
      <c r="B6" s="331" t="s">
        <v>233</v>
      </c>
      <c r="C6" s="17"/>
      <c r="D6" s="332" t="s">
        <v>2</v>
      </c>
      <c r="E6" s="17"/>
      <c r="F6" s="324" t="s">
        <v>3</v>
      </c>
      <c r="G6" s="324" t="s">
        <v>234</v>
      </c>
      <c r="H6" s="351" t="s">
        <v>235</v>
      </c>
      <c r="I6" s="351" t="s">
        <v>236</v>
      </c>
      <c r="J6" s="349">
        <v>2022</v>
      </c>
      <c r="K6" s="350"/>
      <c r="L6" s="350"/>
      <c r="M6" s="350"/>
      <c r="N6" s="350"/>
      <c r="O6" s="350"/>
      <c r="P6" s="350"/>
      <c r="Q6" s="350"/>
      <c r="R6" s="350"/>
      <c r="S6" s="350"/>
      <c r="T6" s="350"/>
      <c r="U6" s="350"/>
      <c r="V6" s="349">
        <v>2023</v>
      </c>
      <c r="W6" s="350"/>
      <c r="X6" s="350"/>
      <c r="Y6" s="350"/>
      <c r="Z6" s="350"/>
      <c r="AA6" s="350"/>
      <c r="AB6" s="350"/>
      <c r="AC6" s="350"/>
      <c r="AD6" s="350"/>
      <c r="AE6" s="350"/>
      <c r="AF6" s="350"/>
      <c r="AG6" s="350"/>
      <c r="AH6" s="327">
        <v>2024</v>
      </c>
      <c r="AI6" s="348"/>
      <c r="AJ6" s="348"/>
      <c r="AK6" s="348"/>
      <c r="AL6" s="348"/>
      <c r="AM6" s="348"/>
      <c r="AN6" s="348"/>
      <c r="AO6" s="348"/>
      <c r="AP6" s="348"/>
      <c r="AQ6" s="348"/>
      <c r="AR6" s="348"/>
      <c r="AS6" s="348"/>
      <c r="AT6" s="349">
        <v>2025</v>
      </c>
      <c r="AU6" s="350"/>
      <c r="AV6" s="350"/>
      <c r="AW6" s="350"/>
      <c r="AX6" s="350"/>
      <c r="AY6" s="350"/>
      <c r="AZ6" s="350"/>
      <c r="BA6" s="350"/>
      <c r="BB6" s="350"/>
      <c r="BC6" s="350"/>
      <c r="BD6" s="350"/>
      <c r="BE6" s="350"/>
      <c r="BF6" s="349">
        <v>2026</v>
      </c>
      <c r="BG6" s="350"/>
      <c r="BH6" s="350"/>
      <c r="BI6" s="350"/>
      <c r="BJ6" s="350"/>
      <c r="BK6" s="350"/>
      <c r="BL6" s="350"/>
      <c r="BM6" s="350"/>
      <c r="BN6" s="350"/>
      <c r="BO6" s="350"/>
      <c r="BP6" s="350"/>
      <c r="BQ6" s="350"/>
      <c r="BR6" s="349">
        <v>2027</v>
      </c>
      <c r="BS6" s="350"/>
      <c r="BT6" s="350"/>
      <c r="BU6" s="350"/>
      <c r="BV6" s="350"/>
      <c r="BW6" s="350"/>
      <c r="BX6" s="350"/>
      <c r="BY6" s="350"/>
      <c r="BZ6" s="350"/>
      <c r="CA6" s="350"/>
      <c r="CB6" s="350"/>
      <c r="CC6" s="350"/>
      <c r="CD6" s="349">
        <v>2028</v>
      </c>
      <c r="CE6" s="350"/>
      <c r="CF6" s="350"/>
      <c r="CG6" s="350"/>
      <c r="CH6" s="350"/>
      <c r="CI6" s="350"/>
      <c r="CJ6" s="350"/>
      <c r="CK6" s="350"/>
      <c r="CL6" s="350"/>
      <c r="CM6" s="350"/>
      <c r="CN6" s="350"/>
      <c r="CO6" s="350"/>
    </row>
    <row r="7" spans="1:100" ht="17.25" customHeight="1">
      <c r="B7" s="331"/>
      <c r="C7" s="17"/>
      <c r="D7" s="328"/>
      <c r="E7" t="s">
        <v>253</v>
      </c>
      <c r="F7" s="325"/>
      <c r="G7" s="325"/>
      <c r="H7" s="352"/>
      <c r="I7" s="352"/>
      <c r="J7" s="18">
        <v>1</v>
      </c>
      <c r="K7" s="19">
        <v>2</v>
      </c>
      <c r="L7" s="19">
        <v>3</v>
      </c>
      <c r="M7" s="19">
        <v>4</v>
      </c>
      <c r="N7" s="19">
        <v>5</v>
      </c>
      <c r="O7" s="19">
        <v>6</v>
      </c>
      <c r="P7" s="19">
        <v>7</v>
      </c>
      <c r="Q7" s="19">
        <v>8</v>
      </c>
      <c r="R7" s="19">
        <v>9</v>
      </c>
      <c r="S7" s="19">
        <v>10</v>
      </c>
      <c r="T7" s="19">
        <v>11</v>
      </c>
      <c r="U7" s="19">
        <v>12</v>
      </c>
      <c r="V7" s="18">
        <v>1</v>
      </c>
      <c r="W7" s="19">
        <v>2</v>
      </c>
      <c r="X7" s="19">
        <v>3</v>
      </c>
      <c r="Y7" s="19">
        <v>4</v>
      </c>
      <c r="Z7" s="19">
        <v>5</v>
      </c>
      <c r="AA7" s="19">
        <v>6</v>
      </c>
      <c r="AB7" s="19">
        <v>7</v>
      </c>
      <c r="AC7" s="19">
        <v>8</v>
      </c>
      <c r="AD7" s="19">
        <v>9</v>
      </c>
      <c r="AE7" s="19">
        <v>10</v>
      </c>
      <c r="AF7" s="19">
        <v>11</v>
      </c>
      <c r="AG7" s="121">
        <v>12</v>
      </c>
      <c r="AH7" s="118">
        <v>1</v>
      </c>
      <c r="AI7" s="119">
        <v>2</v>
      </c>
      <c r="AJ7" s="119">
        <v>3</v>
      </c>
      <c r="AK7" s="119">
        <v>4</v>
      </c>
      <c r="AL7" s="119">
        <v>5</v>
      </c>
      <c r="AM7" s="119">
        <v>6</v>
      </c>
      <c r="AN7" s="119">
        <v>7</v>
      </c>
      <c r="AO7" s="119">
        <v>8</v>
      </c>
      <c r="AP7" s="119">
        <v>9</v>
      </c>
      <c r="AQ7" s="119">
        <v>10</v>
      </c>
      <c r="AR7" s="119">
        <v>11</v>
      </c>
      <c r="AS7" s="120">
        <v>12</v>
      </c>
      <c r="AT7" s="122">
        <v>1</v>
      </c>
      <c r="AU7" s="19">
        <v>2</v>
      </c>
      <c r="AV7" s="19">
        <v>3</v>
      </c>
      <c r="AW7" s="19">
        <v>4</v>
      </c>
      <c r="AX7" s="19">
        <v>5</v>
      </c>
      <c r="AY7" s="19">
        <v>6</v>
      </c>
      <c r="AZ7" s="19">
        <v>7</v>
      </c>
      <c r="BA7" s="19">
        <v>8</v>
      </c>
      <c r="BB7" s="19">
        <v>9</v>
      </c>
      <c r="BC7" s="19">
        <v>10</v>
      </c>
      <c r="BD7" s="19">
        <v>11</v>
      </c>
      <c r="BE7" s="19">
        <v>12</v>
      </c>
      <c r="BF7" s="18">
        <v>1</v>
      </c>
      <c r="BG7" s="19">
        <v>2</v>
      </c>
      <c r="BH7" s="19">
        <v>3</v>
      </c>
      <c r="BI7" s="19">
        <v>4</v>
      </c>
      <c r="BJ7" s="19">
        <v>5</v>
      </c>
      <c r="BK7" s="19">
        <v>6</v>
      </c>
      <c r="BL7" s="19">
        <v>7</v>
      </c>
      <c r="BM7" s="19">
        <v>8</v>
      </c>
      <c r="BN7" s="19">
        <v>9</v>
      </c>
      <c r="BO7" s="19">
        <v>10</v>
      </c>
      <c r="BP7" s="19">
        <v>11</v>
      </c>
      <c r="BQ7" s="19">
        <v>12</v>
      </c>
      <c r="BR7" s="18">
        <v>1</v>
      </c>
      <c r="BS7" s="19">
        <v>2</v>
      </c>
      <c r="BT7" s="19">
        <v>3</v>
      </c>
      <c r="BU7" s="19">
        <v>4</v>
      </c>
      <c r="BV7" s="19">
        <v>5</v>
      </c>
      <c r="BW7" s="19">
        <v>6</v>
      </c>
      <c r="BX7" s="19">
        <v>7</v>
      </c>
      <c r="BY7" s="19">
        <v>8</v>
      </c>
      <c r="BZ7" s="19">
        <v>9</v>
      </c>
      <c r="CA7" s="19">
        <v>10</v>
      </c>
      <c r="CB7" s="19">
        <v>11</v>
      </c>
      <c r="CC7" s="19">
        <v>12</v>
      </c>
      <c r="CD7" s="18">
        <v>1</v>
      </c>
      <c r="CE7" s="19">
        <v>2</v>
      </c>
      <c r="CF7" s="19">
        <v>3</v>
      </c>
      <c r="CG7" s="19">
        <v>4</v>
      </c>
      <c r="CH7" s="19">
        <v>5</v>
      </c>
      <c r="CI7" s="19">
        <v>6</v>
      </c>
      <c r="CJ7" s="19">
        <v>7</v>
      </c>
      <c r="CK7" s="19">
        <v>8</v>
      </c>
      <c r="CL7" s="19">
        <v>9</v>
      </c>
      <c r="CM7" s="19">
        <v>10</v>
      </c>
      <c r="CN7" s="19">
        <v>11</v>
      </c>
      <c r="CO7" s="19">
        <v>12</v>
      </c>
    </row>
    <row r="8" spans="1:100" ht="17.25" customHeight="1">
      <c r="B8" s="345" t="s">
        <v>237</v>
      </c>
      <c r="C8" s="345"/>
      <c r="D8" s="345"/>
      <c r="E8" s="345"/>
      <c r="F8" s="345"/>
      <c r="G8" s="345"/>
      <c r="H8" s="345"/>
      <c r="I8" s="346"/>
      <c r="J8" s="341">
        <f>SUM(J9:U9)</f>
        <v>0</v>
      </c>
      <c r="K8" s="342"/>
      <c r="L8" s="342"/>
      <c r="M8" s="342"/>
      <c r="N8" s="342"/>
      <c r="O8" s="342"/>
      <c r="P8" s="342"/>
      <c r="Q8" s="342"/>
      <c r="R8" s="342"/>
      <c r="S8" s="342"/>
      <c r="T8" s="342"/>
      <c r="U8" s="344"/>
      <c r="V8" s="347">
        <f t="shared" ref="V8" si="0">SUM(V9:AG9)</f>
        <v>1002222222.2222226</v>
      </c>
      <c r="W8" s="342"/>
      <c r="X8" s="342"/>
      <c r="Y8" s="342"/>
      <c r="Z8" s="342"/>
      <c r="AA8" s="342"/>
      <c r="AB8" s="342"/>
      <c r="AC8" s="342"/>
      <c r="AD8" s="342"/>
      <c r="AE8" s="342"/>
      <c r="AF8" s="342"/>
      <c r="AG8" s="344"/>
      <c r="AH8" s="347">
        <f t="shared" ref="AH8" si="1">SUM(AH9:AS9)</f>
        <v>3612787037.0370374</v>
      </c>
      <c r="AI8" s="342"/>
      <c r="AJ8" s="342"/>
      <c r="AK8" s="342"/>
      <c r="AL8" s="342"/>
      <c r="AM8" s="342"/>
      <c r="AN8" s="342"/>
      <c r="AO8" s="342"/>
      <c r="AP8" s="342"/>
      <c r="AQ8" s="342"/>
      <c r="AR8" s="342"/>
      <c r="AS8" s="343"/>
      <c r="AT8" s="341">
        <f t="shared" ref="AT8" si="2">SUM(AT9:BE9)</f>
        <v>19368830555.555553</v>
      </c>
      <c r="AU8" s="342"/>
      <c r="AV8" s="342"/>
      <c r="AW8" s="342"/>
      <c r="AX8" s="342"/>
      <c r="AY8" s="342"/>
      <c r="AZ8" s="342"/>
      <c r="BA8" s="342"/>
      <c r="BB8" s="342"/>
      <c r="BC8" s="342"/>
      <c r="BD8" s="342"/>
      <c r="BE8" s="344"/>
      <c r="BF8" s="347">
        <f t="shared" ref="BF8" si="3">SUM(BF9:BQ9)</f>
        <v>6070299074.0740757</v>
      </c>
      <c r="BG8" s="342"/>
      <c r="BH8" s="342"/>
      <c r="BI8" s="342"/>
      <c r="BJ8" s="342"/>
      <c r="BK8" s="342"/>
      <c r="BL8" s="342"/>
      <c r="BM8" s="342"/>
      <c r="BN8" s="342"/>
      <c r="BO8" s="342"/>
      <c r="BP8" s="342"/>
      <c r="BQ8" s="343"/>
      <c r="BR8" s="341">
        <f t="shared" ref="BR8" si="4">SUM(BR9:CC9)</f>
        <v>4029773611.1111097</v>
      </c>
      <c r="BS8" s="342"/>
      <c r="BT8" s="342"/>
      <c r="BU8" s="342"/>
      <c r="BV8" s="342"/>
      <c r="BW8" s="342"/>
      <c r="BX8" s="342"/>
      <c r="BY8" s="342"/>
      <c r="BZ8" s="342"/>
      <c r="CA8" s="342"/>
      <c r="CB8" s="342"/>
      <c r="CC8" s="343"/>
      <c r="CD8" s="341">
        <f t="shared" ref="CD8" si="5">SUM(CD9:CO9)</f>
        <v>1653987499.9999998</v>
      </c>
      <c r="CE8" s="342"/>
      <c r="CF8" s="342"/>
      <c r="CG8" s="342"/>
      <c r="CH8" s="342"/>
      <c r="CI8" s="342"/>
      <c r="CJ8" s="342"/>
      <c r="CK8" s="342"/>
      <c r="CL8" s="342"/>
      <c r="CM8" s="342"/>
      <c r="CN8" s="342"/>
      <c r="CO8" s="344"/>
    </row>
    <row r="9" spans="1:100" ht="17.25" customHeight="1">
      <c r="B9" s="331" t="s">
        <v>238</v>
      </c>
      <c r="C9" s="331"/>
      <c r="D9" s="331"/>
      <c r="E9" s="331"/>
      <c r="F9" s="331"/>
      <c r="G9" s="331"/>
      <c r="H9" s="331"/>
      <c r="I9" s="331"/>
      <c r="J9" s="123">
        <f>SUM(J10:J57)</f>
        <v>0</v>
      </c>
      <c r="K9" s="124">
        <f t="shared" ref="K9:BV9" si="6">SUM(K10:K57)</f>
        <v>0</v>
      </c>
      <c r="L9" s="124">
        <f t="shared" si="6"/>
        <v>0</v>
      </c>
      <c r="M9" s="124">
        <f t="shared" si="6"/>
        <v>0</v>
      </c>
      <c r="N9" s="124">
        <f t="shared" si="6"/>
        <v>0</v>
      </c>
      <c r="O9" s="124">
        <f t="shared" si="6"/>
        <v>0</v>
      </c>
      <c r="P9" s="124">
        <f t="shared" si="6"/>
        <v>0</v>
      </c>
      <c r="Q9" s="124">
        <f t="shared" si="6"/>
        <v>0</v>
      </c>
      <c r="R9" s="124">
        <f t="shared" si="6"/>
        <v>0</v>
      </c>
      <c r="S9" s="124">
        <f t="shared" si="6"/>
        <v>0</v>
      </c>
      <c r="T9" s="124">
        <f t="shared" si="6"/>
        <v>0</v>
      </c>
      <c r="U9" s="125">
        <f t="shared" si="6"/>
        <v>0</v>
      </c>
      <c r="V9" s="124">
        <f t="shared" si="6"/>
        <v>73333333.333333343</v>
      </c>
      <c r="W9" s="124">
        <f t="shared" si="6"/>
        <v>73333333.333333343</v>
      </c>
      <c r="X9" s="124">
        <f t="shared" si="6"/>
        <v>73333333.333333343</v>
      </c>
      <c r="Y9" s="124">
        <f t="shared" si="6"/>
        <v>73333333.333333343</v>
      </c>
      <c r="Z9" s="124">
        <f t="shared" si="6"/>
        <v>88611111.111111119</v>
      </c>
      <c r="AA9" s="124">
        <f t="shared" si="6"/>
        <v>88611111.111111119</v>
      </c>
      <c r="AB9" s="124">
        <f t="shared" si="6"/>
        <v>88611111.111111119</v>
      </c>
      <c r="AC9" s="124">
        <f t="shared" si="6"/>
        <v>88611111.111111119</v>
      </c>
      <c r="AD9" s="124">
        <f t="shared" si="6"/>
        <v>88611111.111111119</v>
      </c>
      <c r="AE9" s="124">
        <f t="shared" si="6"/>
        <v>88611111.111111119</v>
      </c>
      <c r="AF9" s="124">
        <f t="shared" si="6"/>
        <v>88611111.111111119</v>
      </c>
      <c r="AG9" s="125">
        <f t="shared" si="6"/>
        <v>88611111.111111119</v>
      </c>
      <c r="AH9" s="124">
        <f t="shared" si="6"/>
        <v>15277777.777777778</v>
      </c>
      <c r="AI9" s="124">
        <f t="shared" si="6"/>
        <v>15277777.777777778</v>
      </c>
      <c r="AJ9" s="124">
        <f t="shared" si="6"/>
        <v>15277777.777777778</v>
      </c>
      <c r="AK9" s="124">
        <f t="shared" si="6"/>
        <v>15277777.777777778</v>
      </c>
      <c r="AL9" s="124">
        <f t="shared" si="6"/>
        <v>15277777.777777778</v>
      </c>
      <c r="AM9" s="124">
        <f t="shared" si="6"/>
        <v>15277777.777777778</v>
      </c>
      <c r="AN9" s="124">
        <f t="shared" si="6"/>
        <v>253359027.77777782</v>
      </c>
      <c r="AO9" s="124">
        <f t="shared" si="6"/>
        <v>426792361.11111104</v>
      </c>
      <c r="AP9" s="124">
        <f t="shared" si="6"/>
        <v>557101620.37037039</v>
      </c>
      <c r="AQ9" s="124">
        <f t="shared" si="6"/>
        <v>735622453.70370364</v>
      </c>
      <c r="AR9" s="124">
        <f t="shared" si="6"/>
        <v>774122453.70370376</v>
      </c>
      <c r="AS9" s="124">
        <f t="shared" si="6"/>
        <v>774122453.70370376</v>
      </c>
      <c r="AT9" s="123">
        <f t="shared" si="6"/>
        <v>1687550231.4814813</v>
      </c>
      <c r="AU9" s="124">
        <f t="shared" si="6"/>
        <v>1605416898.1481483</v>
      </c>
      <c r="AV9" s="124">
        <f t="shared" si="6"/>
        <v>1634750231.4814813</v>
      </c>
      <c r="AW9" s="124">
        <f t="shared" si="6"/>
        <v>1671416898.1481481</v>
      </c>
      <c r="AX9" s="124">
        <f t="shared" si="6"/>
        <v>1621916898.1481481</v>
      </c>
      <c r="AY9" s="124">
        <f t="shared" si="6"/>
        <v>1586166898.1481481</v>
      </c>
      <c r="AZ9" s="124">
        <f t="shared" si="6"/>
        <v>1629555787.0370371</v>
      </c>
      <c r="BA9" s="124">
        <f t="shared" si="6"/>
        <v>1602055787.0370371</v>
      </c>
      <c r="BB9" s="124">
        <f t="shared" si="6"/>
        <v>1602055787.0370371</v>
      </c>
      <c r="BC9" s="124">
        <f t="shared" si="6"/>
        <v>1597981712.9629631</v>
      </c>
      <c r="BD9" s="124">
        <f t="shared" si="6"/>
        <v>1564981712.9629631</v>
      </c>
      <c r="BE9" s="125">
        <f t="shared" si="6"/>
        <v>1564981712.9629631</v>
      </c>
      <c r="BF9" s="124">
        <f t="shared" si="6"/>
        <v>600648379.62962973</v>
      </c>
      <c r="BG9" s="124">
        <f t="shared" si="6"/>
        <v>669398379.62962973</v>
      </c>
      <c r="BH9" s="124">
        <f t="shared" si="6"/>
        <v>559398379.62962973</v>
      </c>
      <c r="BI9" s="124">
        <f t="shared" si="6"/>
        <v>559398379.62962973</v>
      </c>
      <c r="BJ9" s="124">
        <f t="shared" si="6"/>
        <v>544120601.85185194</v>
      </c>
      <c r="BK9" s="124">
        <f t="shared" si="6"/>
        <v>502870601.85185194</v>
      </c>
      <c r="BL9" s="124">
        <f t="shared" si="6"/>
        <v>467426157.4074074</v>
      </c>
      <c r="BM9" s="124">
        <f t="shared" si="6"/>
        <v>439926157.4074074</v>
      </c>
      <c r="BN9" s="124">
        <f t="shared" si="6"/>
        <v>439926157.4074074</v>
      </c>
      <c r="BO9" s="124">
        <f t="shared" si="6"/>
        <v>439926157.4074074</v>
      </c>
      <c r="BP9" s="124">
        <f t="shared" si="6"/>
        <v>439926157.4074074</v>
      </c>
      <c r="BQ9" s="125">
        <f t="shared" si="6"/>
        <v>407333564.81481481</v>
      </c>
      <c r="BR9" s="124">
        <f t="shared" si="6"/>
        <v>376778009.25925922</v>
      </c>
      <c r="BS9" s="124">
        <f t="shared" si="6"/>
        <v>376778009.25925922</v>
      </c>
      <c r="BT9" s="124">
        <f t="shared" si="6"/>
        <v>376778009.25925922</v>
      </c>
      <c r="BU9" s="124">
        <f t="shared" si="6"/>
        <v>376778009.25925922</v>
      </c>
      <c r="BV9" s="124">
        <f t="shared" si="6"/>
        <v>376778009.25925922</v>
      </c>
      <c r="BW9" s="124">
        <f t="shared" ref="BW9:CO9" si="7">SUM(BW10:BW57)</f>
        <v>345840509.25925922</v>
      </c>
      <c r="BX9" s="124">
        <f t="shared" si="7"/>
        <v>300007175.92592591</v>
      </c>
      <c r="BY9" s="124">
        <f t="shared" si="7"/>
        <v>300007175.92592591</v>
      </c>
      <c r="BZ9" s="124">
        <f t="shared" si="7"/>
        <v>300007175.92592591</v>
      </c>
      <c r="CA9" s="124">
        <f t="shared" si="7"/>
        <v>300007175.92592591</v>
      </c>
      <c r="CB9" s="124">
        <f t="shared" si="7"/>
        <v>300007175.92592591</v>
      </c>
      <c r="CC9" s="124">
        <f t="shared" si="7"/>
        <v>300007175.92592591</v>
      </c>
      <c r="CD9" s="123">
        <f t="shared" si="7"/>
        <v>234414583.33333331</v>
      </c>
      <c r="CE9" s="124">
        <f t="shared" si="7"/>
        <v>234414583.33333331</v>
      </c>
      <c r="CF9" s="124">
        <f t="shared" si="7"/>
        <v>234414583.33333331</v>
      </c>
      <c r="CG9" s="124">
        <f t="shared" si="7"/>
        <v>234414583.33333331</v>
      </c>
      <c r="CH9" s="124">
        <f t="shared" si="7"/>
        <v>234414583.33333331</v>
      </c>
      <c r="CI9" s="124">
        <f t="shared" si="7"/>
        <v>234414583.33333331</v>
      </c>
      <c r="CJ9" s="124">
        <f t="shared" si="7"/>
        <v>137500000</v>
      </c>
      <c r="CK9" s="124">
        <f t="shared" si="7"/>
        <v>82500000</v>
      </c>
      <c r="CL9" s="124">
        <f t="shared" si="7"/>
        <v>27500000</v>
      </c>
      <c r="CM9" s="124">
        <f t="shared" si="7"/>
        <v>0</v>
      </c>
      <c r="CN9" s="124">
        <f t="shared" si="7"/>
        <v>0</v>
      </c>
      <c r="CO9" s="125">
        <f t="shared" si="7"/>
        <v>0</v>
      </c>
    </row>
    <row r="10" spans="1:100" ht="67.5">
      <c r="A10" s="128"/>
      <c r="B10" s="57" t="s">
        <v>239</v>
      </c>
      <c r="C10" s="359" t="s">
        <v>10</v>
      </c>
      <c r="D10" s="321"/>
      <c r="E10" s="126" t="s">
        <v>254</v>
      </c>
      <c r="F10" s="58">
        <v>198000000.00000003</v>
      </c>
      <c r="G10" s="59">
        <v>6</v>
      </c>
      <c r="H10" s="90">
        <f>F10/G10</f>
        <v>33000000.000000004</v>
      </c>
      <c r="I10" s="90" t="s">
        <v>255</v>
      </c>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106">
        <f>$H$10</f>
        <v>33000000.000000004</v>
      </c>
      <c r="AU10" s="106">
        <f t="shared" ref="AU10:AY10" si="8">$H$10</f>
        <v>33000000.000000004</v>
      </c>
      <c r="AV10" s="106">
        <f t="shared" si="8"/>
        <v>33000000.000000004</v>
      </c>
      <c r="AW10" s="106">
        <f t="shared" si="8"/>
        <v>33000000.000000004</v>
      </c>
      <c r="AX10" s="106">
        <f t="shared" si="8"/>
        <v>33000000.000000004</v>
      </c>
      <c r="AY10" s="106">
        <f t="shared" si="8"/>
        <v>33000000.000000004</v>
      </c>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row>
    <row r="11" spans="1:100" ht="67.5">
      <c r="A11" s="128"/>
      <c r="B11" s="57" t="s">
        <v>239</v>
      </c>
      <c r="C11" s="359" t="s">
        <v>55</v>
      </c>
      <c r="D11" s="321"/>
      <c r="E11" s="126" t="s">
        <v>254</v>
      </c>
      <c r="F11" s="58">
        <v>330000000</v>
      </c>
      <c r="G11" s="59">
        <v>10</v>
      </c>
      <c r="H11" s="90">
        <f>F11/G11</f>
        <v>33000000</v>
      </c>
      <c r="I11" s="90" t="s">
        <v>240</v>
      </c>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106">
        <f>$H11</f>
        <v>33000000</v>
      </c>
      <c r="AU11" s="106">
        <f t="shared" ref="AU11:BJ12" si="9">$H11</f>
        <v>33000000</v>
      </c>
      <c r="AV11" s="106">
        <f t="shared" si="9"/>
        <v>33000000</v>
      </c>
      <c r="AW11" s="106">
        <f t="shared" si="9"/>
        <v>33000000</v>
      </c>
      <c r="AX11" s="106">
        <f t="shared" si="9"/>
        <v>33000000</v>
      </c>
      <c r="AY11" s="106">
        <f t="shared" si="9"/>
        <v>33000000</v>
      </c>
      <c r="AZ11" s="106">
        <f t="shared" si="9"/>
        <v>33000000</v>
      </c>
      <c r="BA11" s="106">
        <f t="shared" si="9"/>
        <v>33000000</v>
      </c>
      <c r="BB11" s="106">
        <f t="shared" si="9"/>
        <v>33000000</v>
      </c>
      <c r="BC11" s="106">
        <f t="shared" si="9"/>
        <v>33000000</v>
      </c>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row>
    <row r="12" spans="1:100" ht="13.5">
      <c r="A12" s="128"/>
      <c r="B12" s="63" t="s">
        <v>256</v>
      </c>
      <c r="C12" s="353" t="s">
        <v>41</v>
      </c>
      <c r="D12" s="354"/>
      <c r="E12" s="198" t="s">
        <v>254</v>
      </c>
      <c r="F12" s="64">
        <v>4651900000</v>
      </c>
      <c r="G12" s="65">
        <v>48</v>
      </c>
      <c r="H12" s="91">
        <f t="shared" ref="H12:H57" si="10">F12/G12</f>
        <v>96914583.333333328</v>
      </c>
      <c r="I12" s="99" t="s">
        <v>257</v>
      </c>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109">
        <f>$H12</f>
        <v>96914583.333333328</v>
      </c>
      <c r="AO12" s="109">
        <f t="shared" ref="AO12:BI16" si="11">$H12</f>
        <v>96914583.333333328</v>
      </c>
      <c r="AP12" s="109">
        <f t="shared" si="11"/>
        <v>96914583.333333328</v>
      </c>
      <c r="AQ12" s="109">
        <f t="shared" si="11"/>
        <v>96914583.333333328</v>
      </c>
      <c r="AR12" s="109">
        <f t="shared" si="11"/>
        <v>96914583.333333328</v>
      </c>
      <c r="AS12" s="109">
        <f t="shared" si="11"/>
        <v>96914583.333333328</v>
      </c>
      <c r="AT12" s="109">
        <f t="shared" si="11"/>
        <v>96914583.333333328</v>
      </c>
      <c r="AU12" s="109">
        <f t="shared" si="9"/>
        <v>96914583.333333328</v>
      </c>
      <c r="AV12" s="109">
        <f t="shared" si="9"/>
        <v>96914583.333333328</v>
      </c>
      <c r="AW12" s="109">
        <f t="shared" si="9"/>
        <v>96914583.333333328</v>
      </c>
      <c r="AX12" s="109">
        <f t="shared" si="9"/>
        <v>96914583.333333328</v>
      </c>
      <c r="AY12" s="109">
        <f t="shared" si="9"/>
        <v>96914583.333333328</v>
      </c>
      <c r="AZ12" s="109">
        <f t="shared" si="9"/>
        <v>96914583.333333328</v>
      </c>
      <c r="BA12" s="109">
        <f t="shared" si="9"/>
        <v>96914583.333333328</v>
      </c>
      <c r="BB12" s="109">
        <f t="shared" si="9"/>
        <v>96914583.333333328</v>
      </c>
      <c r="BC12" s="109">
        <f t="shared" si="9"/>
        <v>96914583.333333328</v>
      </c>
      <c r="BD12" s="109">
        <f t="shared" si="9"/>
        <v>96914583.333333328</v>
      </c>
      <c r="BE12" s="109">
        <f t="shared" si="9"/>
        <v>96914583.333333328</v>
      </c>
      <c r="BF12" s="109">
        <f t="shared" si="9"/>
        <v>96914583.333333328</v>
      </c>
      <c r="BG12" s="109">
        <f t="shared" si="9"/>
        <v>96914583.333333328</v>
      </c>
      <c r="BH12" s="109">
        <f t="shared" si="9"/>
        <v>96914583.333333328</v>
      </c>
      <c r="BI12" s="109">
        <f t="shared" si="9"/>
        <v>96914583.333333328</v>
      </c>
      <c r="BJ12" s="109">
        <f t="shared" si="9"/>
        <v>96914583.333333328</v>
      </c>
      <c r="BK12" s="109">
        <f t="shared" ref="BK12" si="12">$H12</f>
        <v>96914583.333333328</v>
      </c>
      <c r="BL12" s="109">
        <f>$H12</f>
        <v>96914583.333333328</v>
      </c>
      <c r="BM12" s="109">
        <f t="shared" ref="BM12:CI12" si="13">$H12</f>
        <v>96914583.333333328</v>
      </c>
      <c r="BN12" s="109">
        <f t="shared" si="13"/>
        <v>96914583.333333328</v>
      </c>
      <c r="BO12" s="109">
        <f t="shared" si="13"/>
        <v>96914583.333333328</v>
      </c>
      <c r="BP12" s="109">
        <f t="shared" si="13"/>
        <v>96914583.333333328</v>
      </c>
      <c r="BQ12" s="109">
        <f t="shared" si="13"/>
        <v>96914583.333333328</v>
      </c>
      <c r="BR12" s="109">
        <f t="shared" si="13"/>
        <v>96914583.333333328</v>
      </c>
      <c r="BS12" s="109">
        <f t="shared" si="13"/>
        <v>96914583.333333328</v>
      </c>
      <c r="BT12" s="109">
        <f t="shared" si="13"/>
        <v>96914583.333333328</v>
      </c>
      <c r="BU12" s="109">
        <f t="shared" si="13"/>
        <v>96914583.333333328</v>
      </c>
      <c r="BV12" s="109">
        <f t="shared" si="13"/>
        <v>96914583.333333328</v>
      </c>
      <c r="BW12" s="109">
        <f t="shared" si="13"/>
        <v>96914583.333333328</v>
      </c>
      <c r="BX12" s="109">
        <f t="shared" si="13"/>
        <v>96914583.333333328</v>
      </c>
      <c r="BY12" s="109">
        <f t="shared" si="13"/>
        <v>96914583.333333328</v>
      </c>
      <c r="BZ12" s="109">
        <f t="shared" si="13"/>
        <v>96914583.333333328</v>
      </c>
      <c r="CA12" s="109">
        <f t="shared" si="13"/>
        <v>96914583.333333328</v>
      </c>
      <c r="CB12" s="109">
        <f t="shared" si="13"/>
        <v>96914583.333333328</v>
      </c>
      <c r="CC12" s="109">
        <f t="shared" si="13"/>
        <v>96914583.333333328</v>
      </c>
      <c r="CD12" s="109">
        <f t="shared" si="13"/>
        <v>96914583.333333328</v>
      </c>
      <c r="CE12" s="109">
        <f t="shared" si="13"/>
        <v>96914583.333333328</v>
      </c>
      <c r="CF12" s="109">
        <f t="shared" si="13"/>
        <v>96914583.333333328</v>
      </c>
      <c r="CG12" s="109">
        <f t="shared" si="13"/>
        <v>96914583.333333328</v>
      </c>
      <c r="CH12" s="109">
        <f t="shared" si="13"/>
        <v>96914583.333333328</v>
      </c>
      <c r="CI12" s="109">
        <f t="shared" si="13"/>
        <v>96914583.333333328</v>
      </c>
      <c r="CJ12" s="107"/>
      <c r="CK12" s="107"/>
      <c r="CL12" s="107"/>
      <c r="CM12" s="107"/>
      <c r="CN12" s="107"/>
      <c r="CO12" s="107"/>
      <c r="CP12" s="108"/>
      <c r="CQ12" s="108"/>
      <c r="CR12" s="108"/>
      <c r="CS12" s="108"/>
      <c r="CT12" s="108"/>
      <c r="CU12" s="108"/>
      <c r="CV12" s="108"/>
    </row>
    <row r="13" spans="1:100" ht="22.5" customHeight="1">
      <c r="A13" s="128"/>
      <c r="B13" s="63" t="s">
        <v>241</v>
      </c>
      <c r="C13" s="353" t="s">
        <v>27</v>
      </c>
      <c r="D13" s="354"/>
      <c r="E13" s="198" t="s">
        <v>254</v>
      </c>
      <c r="F13" s="64">
        <v>330000000</v>
      </c>
      <c r="G13" s="65">
        <v>12</v>
      </c>
      <c r="H13" s="91">
        <f t="shared" si="10"/>
        <v>27500000</v>
      </c>
      <c r="I13" s="99" t="s">
        <v>258</v>
      </c>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107"/>
      <c r="AO13" s="109">
        <f t="shared" si="11"/>
        <v>27500000</v>
      </c>
      <c r="AP13" s="109">
        <f t="shared" si="11"/>
        <v>27500000</v>
      </c>
      <c r="AQ13" s="109">
        <f t="shared" si="11"/>
        <v>27500000</v>
      </c>
      <c r="AR13" s="109">
        <f t="shared" si="11"/>
        <v>27500000</v>
      </c>
      <c r="AS13" s="109">
        <f t="shared" si="11"/>
        <v>27500000</v>
      </c>
      <c r="AT13" s="109">
        <f t="shared" si="11"/>
        <v>27500000</v>
      </c>
      <c r="AU13" s="109">
        <f t="shared" si="11"/>
        <v>27500000</v>
      </c>
      <c r="AV13" s="109">
        <f t="shared" si="11"/>
        <v>27500000</v>
      </c>
      <c r="AW13" s="109">
        <f t="shared" si="11"/>
        <v>27500000</v>
      </c>
      <c r="AX13" s="109">
        <f t="shared" si="11"/>
        <v>27500000</v>
      </c>
      <c r="AY13" s="109">
        <f t="shared" si="11"/>
        <v>27500000</v>
      </c>
      <c r="AZ13" s="109">
        <f t="shared" si="11"/>
        <v>27500000</v>
      </c>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8"/>
      <c r="CQ13" s="108"/>
      <c r="CR13" s="108"/>
      <c r="CS13" s="108"/>
      <c r="CT13" s="108"/>
      <c r="CU13" s="108"/>
      <c r="CV13" s="108"/>
    </row>
    <row r="14" spans="1:100" ht="22.5" customHeight="1">
      <c r="A14" s="128"/>
      <c r="B14" s="63" t="s">
        <v>241</v>
      </c>
      <c r="C14" s="353" t="s">
        <v>50</v>
      </c>
      <c r="D14" s="354"/>
      <c r="E14" s="198" t="s">
        <v>254</v>
      </c>
      <c r="F14" s="64">
        <v>2640000000</v>
      </c>
      <c r="G14" s="65">
        <v>48</v>
      </c>
      <c r="H14" s="91">
        <f t="shared" si="10"/>
        <v>55000000</v>
      </c>
      <c r="I14" s="99" t="s">
        <v>244</v>
      </c>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107"/>
      <c r="AO14" s="109">
        <f t="shared" si="11"/>
        <v>55000000</v>
      </c>
      <c r="AP14" s="109">
        <f t="shared" si="11"/>
        <v>55000000</v>
      </c>
      <c r="AQ14" s="109">
        <f t="shared" si="11"/>
        <v>55000000</v>
      </c>
      <c r="AR14" s="109">
        <f t="shared" si="11"/>
        <v>55000000</v>
      </c>
      <c r="AS14" s="109">
        <f t="shared" si="11"/>
        <v>55000000</v>
      </c>
      <c r="AT14" s="109">
        <f t="shared" si="11"/>
        <v>55000000</v>
      </c>
      <c r="AU14" s="109">
        <f t="shared" si="11"/>
        <v>55000000</v>
      </c>
      <c r="AV14" s="109">
        <f t="shared" si="11"/>
        <v>55000000</v>
      </c>
      <c r="AW14" s="109">
        <f t="shared" si="11"/>
        <v>55000000</v>
      </c>
      <c r="AX14" s="109">
        <f t="shared" si="11"/>
        <v>55000000</v>
      </c>
      <c r="AY14" s="109">
        <f t="shared" si="11"/>
        <v>55000000</v>
      </c>
      <c r="AZ14" s="109">
        <f t="shared" si="11"/>
        <v>55000000</v>
      </c>
      <c r="BA14" s="109">
        <f t="shared" si="11"/>
        <v>55000000</v>
      </c>
      <c r="BB14" s="109">
        <f t="shared" si="11"/>
        <v>55000000</v>
      </c>
      <c r="BC14" s="109">
        <f t="shared" si="11"/>
        <v>55000000</v>
      </c>
      <c r="BD14" s="109">
        <f t="shared" si="11"/>
        <v>55000000</v>
      </c>
      <c r="BE14" s="109">
        <f t="shared" si="11"/>
        <v>55000000</v>
      </c>
      <c r="BF14" s="109">
        <f t="shared" si="11"/>
        <v>55000000</v>
      </c>
      <c r="BG14" s="109">
        <f t="shared" si="11"/>
        <v>55000000</v>
      </c>
      <c r="BH14" s="109">
        <f t="shared" si="11"/>
        <v>55000000</v>
      </c>
      <c r="BI14" s="109">
        <f t="shared" si="11"/>
        <v>55000000</v>
      </c>
      <c r="BJ14" s="109">
        <f t="shared" ref="BJ14:CJ14" si="14">$H14</f>
        <v>55000000</v>
      </c>
      <c r="BK14" s="109">
        <f t="shared" si="14"/>
        <v>55000000</v>
      </c>
      <c r="BL14" s="109">
        <f t="shared" si="14"/>
        <v>55000000</v>
      </c>
      <c r="BM14" s="109">
        <f t="shared" si="14"/>
        <v>55000000</v>
      </c>
      <c r="BN14" s="109">
        <f t="shared" si="14"/>
        <v>55000000</v>
      </c>
      <c r="BO14" s="109">
        <f t="shared" si="14"/>
        <v>55000000</v>
      </c>
      <c r="BP14" s="109">
        <f t="shared" si="14"/>
        <v>55000000</v>
      </c>
      <c r="BQ14" s="109">
        <f t="shared" si="14"/>
        <v>55000000</v>
      </c>
      <c r="BR14" s="109">
        <f t="shared" si="14"/>
        <v>55000000</v>
      </c>
      <c r="BS14" s="109">
        <f t="shared" si="14"/>
        <v>55000000</v>
      </c>
      <c r="BT14" s="109">
        <f t="shared" si="14"/>
        <v>55000000</v>
      </c>
      <c r="BU14" s="109">
        <f t="shared" si="14"/>
        <v>55000000</v>
      </c>
      <c r="BV14" s="109">
        <f t="shared" si="14"/>
        <v>55000000</v>
      </c>
      <c r="BW14" s="109">
        <f t="shared" si="14"/>
        <v>55000000</v>
      </c>
      <c r="BX14" s="109">
        <f t="shared" si="14"/>
        <v>55000000</v>
      </c>
      <c r="BY14" s="109">
        <f t="shared" si="14"/>
        <v>55000000</v>
      </c>
      <c r="BZ14" s="109">
        <f t="shared" si="14"/>
        <v>55000000</v>
      </c>
      <c r="CA14" s="109">
        <f t="shared" si="14"/>
        <v>55000000</v>
      </c>
      <c r="CB14" s="109">
        <f t="shared" si="14"/>
        <v>55000000</v>
      </c>
      <c r="CC14" s="109">
        <f t="shared" si="14"/>
        <v>55000000</v>
      </c>
      <c r="CD14" s="109">
        <f t="shared" si="14"/>
        <v>55000000</v>
      </c>
      <c r="CE14" s="109">
        <f t="shared" si="14"/>
        <v>55000000</v>
      </c>
      <c r="CF14" s="109">
        <f t="shared" si="14"/>
        <v>55000000</v>
      </c>
      <c r="CG14" s="109">
        <f t="shared" si="14"/>
        <v>55000000</v>
      </c>
      <c r="CH14" s="109">
        <f t="shared" si="14"/>
        <v>55000000</v>
      </c>
      <c r="CI14" s="109">
        <f t="shared" si="14"/>
        <v>55000000</v>
      </c>
      <c r="CJ14" s="109">
        <f t="shared" si="14"/>
        <v>55000000</v>
      </c>
      <c r="CK14" s="107"/>
      <c r="CL14" s="107"/>
      <c r="CM14" s="107"/>
      <c r="CN14" s="107"/>
      <c r="CO14" s="107"/>
      <c r="CP14" s="108"/>
      <c r="CQ14" s="108"/>
      <c r="CR14" s="108"/>
      <c r="CS14" s="108"/>
      <c r="CT14" s="108"/>
      <c r="CU14" s="108"/>
      <c r="CV14" s="108"/>
    </row>
    <row r="15" spans="1:100" ht="22.5" customHeight="1">
      <c r="A15" s="128"/>
      <c r="B15" s="63" t="s">
        <v>241</v>
      </c>
      <c r="C15" s="360" t="s">
        <v>259</v>
      </c>
      <c r="D15" s="361"/>
      <c r="E15" s="199"/>
      <c r="F15" s="64">
        <v>165000000</v>
      </c>
      <c r="G15" s="65">
        <v>4</v>
      </c>
      <c r="H15" s="91">
        <f t="shared" si="10"/>
        <v>41250000</v>
      </c>
      <c r="I15" s="99" t="s">
        <v>257</v>
      </c>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107"/>
      <c r="AO15" s="107"/>
      <c r="AP15" s="107"/>
      <c r="AQ15" s="107"/>
      <c r="AR15" s="107"/>
      <c r="AS15" s="107"/>
      <c r="AT15" s="109">
        <f>$H15</f>
        <v>41250000</v>
      </c>
      <c r="AU15" s="109">
        <f>$H15</f>
        <v>41250000</v>
      </c>
      <c r="AV15" s="109">
        <f t="shared" si="11"/>
        <v>41250000</v>
      </c>
      <c r="AW15" s="109">
        <f t="shared" si="11"/>
        <v>41250000</v>
      </c>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8"/>
      <c r="CQ15" s="108"/>
      <c r="CR15" s="108"/>
      <c r="CS15" s="108"/>
      <c r="CT15" s="108"/>
      <c r="CU15" s="108"/>
      <c r="CV15" s="108"/>
    </row>
    <row r="16" spans="1:100" ht="22.5" customHeight="1">
      <c r="A16" s="128"/>
      <c r="B16" s="63" t="s">
        <v>241</v>
      </c>
      <c r="C16" s="353" t="s">
        <v>260</v>
      </c>
      <c r="D16" s="354"/>
      <c r="E16" s="198" t="s">
        <v>254</v>
      </c>
      <c r="F16" s="64">
        <v>165000000</v>
      </c>
      <c r="G16" s="65">
        <v>4</v>
      </c>
      <c r="H16" s="91">
        <f t="shared" si="10"/>
        <v>41250000</v>
      </c>
      <c r="I16" s="99" t="s">
        <v>244</v>
      </c>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107"/>
      <c r="AO16" s="107"/>
      <c r="AP16" s="107"/>
      <c r="AQ16" s="107"/>
      <c r="AR16" s="107"/>
      <c r="AS16" s="107"/>
      <c r="AT16" s="109">
        <f>$H16</f>
        <v>41250000</v>
      </c>
      <c r="AU16" s="109">
        <f>$H16</f>
        <v>41250000</v>
      </c>
      <c r="AV16" s="109">
        <f t="shared" si="11"/>
        <v>41250000</v>
      </c>
      <c r="AW16" s="109">
        <f t="shared" si="11"/>
        <v>41250000</v>
      </c>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8"/>
      <c r="CQ16" s="108"/>
      <c r="CR16" s="108"/>
      <c r="CS16" s="108"/>
      <c r="CT16" s="108"/>
      <c r="CU16" s="108"/>
      <c r="CV16" s="108"/>
    </row>
    <row r="17" spans="1:100" ht="22.5" customHeight="1">
      <c r="A17" s="128"/>
      <c r="B17" s="63" t="s">
        <v>241</v>
      </c>
      <c r="C17" s="353" t="s">
        <v>261</v>
      </c>
      <c r="D17" s="354"/>
      <c r="E17" s="198" t="s">
        <v>254</v>
      </c>
      <c r="F17" s="64">
        <v>880000000.00000012</v>
      </c>
      <c r="G17" s="65">
        <v>12</v>
      </c>
      <c r="H17" s="91">
        <f t="shared" si="10"/>
        <v>73333333.333333343</v>
      </c>
      <c r="I17" s="99" t="s">
        <v>244</v>
      </c>
      <c r="J17" s="35"/>
      <c r="K17" s="35"/>
      <c r="L17" s="35"/>
      <c r="M17" s="35"/>
      <c r="N17" s="35"/>
      <c r="O17" s="35"/>
      <c r="P17" s="35"/>
      <c r="Q17" s="35"/>
      <c r="R17" s="35"/>
      <c r="S17" s="35"/>
      <c r="T17" s="35"/>
      <c r="U17" s="35"/>
      <c r="V17" s="109">
        <f>$H17</f>
        <v>73333333.333333343</v>
      </c>
      <c r="W17" s="109">
        <f t="shared" ref="W17:AG17" si="15">$H17</f>
        <v>73333333.333333343</v>
      </c>
      <c r="X17" s="109">
        <f t="shared" si="15"/>
        <v>73333333.333333343</v>
      </c>
      <c r="Y17" s="109">
        <f t="shared" si="15"/>
        <v>73333333.333333343</v>
      </c>
      <c r="Z17" s="109">
        <f t="shared" si="15"/>
        <v>73333333.333333343</v>
      </c>
      <c r="AA17" s="109">
        <f t="shared" si="15"/>
        <v>73333333.333333343</v>
      </c>
      <c r="AB17" s="109">
        <f t="shared" si="15"/>
        <v>73333333.333333343</v>
      </c>
      <c r="AC17" s="109">
        <f t="shared" si="15"/>
        <v>73333333.333333343</v>
      </c>
      <c r="AD17" s="109">
        <f t="shared" si="15"/>
        <v>73333333.333333343</v>
      </c>
      <c r="AE17" s="109">
        <f t="shared" si="15"/>
        <v>73333333.333333343</v>
      </c>
      <c r="AF17" s="109">
        <f t="shared" si="15"/>
        <v>73333333.333333343</v>
      </c>
      <c r="AG17" s="109">
        <f t="shared" si="15"/>
        <v>73333333.333333343</v>
      </c>
      <c r="AH17" s="35"/>
      <c r="AI17" s="35"/>
      <c r="AJ17" s="35"/>
      <c r="AK17" s="35"/>
      <c r="AL17" s="35"/>
      <c r="AM17" s="35"/>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8"/>
      <c r="CQ17" s="108"/>
      <c r="CR17" s="108"/>
      <c r="CS17" s="108"/>
      <c r="CT17" s="108"/>
      <c r="CU17" s="108"/>
      <c r="CV17" s="108"/>
    </row>
    <row r="18" spans="1:100" ht="22.5" customHeight="1">
      <c r="A18" s="128"/>
      <c r="B18" s="63" t="s">
        <v>241</v>
      </c>
      <c r="C18" s="353" t="s">
        <v>262</v>
      </c>
      <c r="D18" s="354"/>
      <c r="E18" s="198" t="s">
        <v>254</v>
      </c>
      <c r="F18" s="64">
        <v>880000000.00000012</v>
      </c>
      <c r="G18" s="65">
        <v>12</v>
      </c>
      <c r="H18" s="91">
        <f t="shared" si="10"/>
        <v>73333333.333333343</v>
      </c>
      <c r="I18" s="99" t="s">
        <v>244</v>
      </c>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109">
        <f>$H18</f>
        <v>73333333.333333343</v>
      </c>
      <c r="AO18" s="109">
        <f t="shared" ref="AO18:AY20" si="16">$H18</f>
        <v>73333333.333333343</v>
      </c>
      <c r="AP18" s="109">
        <f t="shared" si="16"/>
        <v>73333333.333333343</v>
      </c>
      <c r="AQ18" s="109">
        <f t="shared" si="16"/>
        <v>73333333.333333343</v>
      </c>
      <c r="AR18" s="109">
        <f t="shared" si="16"/>
        <v>73333333.333333343</v>
      </c>
      <c r="AS18" s="109">
        <f>$H18</f>
        <v>73333333.333333343</v>
      </c>
      <c r="AT18" s="109">
        <f t="shared" si="16"/>
        <v>73333333.333333343</v>
      </c>
      <c r="AU18" s="109">
        <f t="shared" si="16"/>
        <v>73333333.333333343</v>
      </c>
      <c r="AV18" s="109">
        <f t="shared" si="16"/>
        <v>73333333.333333343</v>
      </c>
      <c r="AW18" s="109">
        <f t="shared" si="16"/>
        <v>73333333.333333343</v>
      </c>
      <c r="AX18" s="109">
        <f t="shared" si="16"/>
        <v>73333333.333333343</v>
      </c>
      <c r="AY18" s="109">
        <f t="shared" si="16"/>
        <v>73333333.333333343</v>
      </c>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c r="CN18" s="107"/>
      <c r="CO18" s="107"/>
      <c r="CP18" s="108"/>
      <c r="CQ18" s="108"/>
      <c r="CR18" s="108"/>
      <c r="CS18" s="108"/>
      <c r="CT18" s="108"/>
      <c r="CU18" s="108"/>
      <c r="CV18" s="108"/>
    </row>
    <row r="19" spans="1:100" ht="22.5" customHeight="1">
      <c r="A19" s="128"/>
      <c r="B19" s="63" t="s">
        <v>241</v>
      </c>
      <c r="C19" s="353" t="s">
        <v>263</v>
      </c>
      <c r="D19" s="354"/>
      <c r="E19" s="198" t="s">
        <v>254</v>
      </c>
      <c r="F19" s="64">
        <v>55000000.000000007</v>
      </c>
      <c r="G19" s="65">
        <v>2</v>
      </c>
      <c r="H19" s="91">
        <f t="shared" si="10"/>
        <v>27500000.000000004</v>
      </c>
      <c r="I19" s="99" t="s">
        <v>257</v>
      </c>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107"/>
      <c r="AO19" s="107"/>
      <c r="AP19" s="107"/>
      <c r="AQ19" s="107"/>
      <c r="AR19" s="109">
        <f t="shared" si="16"/>
        <v>27500000.000000004</v>
      </c>
      <c r="AS19" s="109">
        <f t="shared" si="16"/>
        <v>27500000.000000004</v>
      </c>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8"/>
      <c r="CQ19" s="108"/>
      <c r="CR19" s="108"/>
      <c r="CS19" s="108"/>
      <c r="CT19" s="108"/>
      <c r="CU19" s="108"/>
      <c r="CV19" s="108"/>
    </row>
    <row r="20" spans="1:100" ht="22.5" customHeight="1">
      <c r="A20" s="128"/>
      <c r="B20" s="63" t="s">
        <v>241</v>
      </c>
      <c r="C20" s="353" t="s">
        <v>264</v>
      </c>
      <c r="D20" s="354"/>
      <c r="E20" s="198" t="s">
        <v>254</v>
      </c>
      <c r="F20" s="64">
        <v>88000000</v>
      </c>
      <c r="G20" s="65">
        <v>5</v>
      </c>
      <c r="H20" s="91">
        <f t="shared" si="10"/>
        <v>17600000</v>
      </c>
      <c r="I20" s="99" t="s">
        <v>265</v>
      </c>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107"/>
      <c r="AO20" s="109">
        <f t="shared" ref="AO20:AQ20" si="17">$H20</f>
        <v>17600000</v>
      </c>
      <c r="AP20" s="109">
        <f t="shared" si="17"/>
        <v>17600000</v>
      </c>
      <c r="AQ20" s="109">
        <f t="shared" si="17"/>
        <v>17600000</v>
      </c>
      <c r="AR20" s="109">
        <f>$H20</f>
        <v>17600000</v>
      </c>
      <c r="AS20" s="109">
        <f t="shared" si="16"/>
        <v>17600000</v>
      </c>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8"/>
      <c r="CQ20" s="108"/>
      <c r="CR20" s="108"/>
      <c r="CS20" s="108"/>
      <c r="CT20" s="108"/>
      <c r="CU20" s="108"/>
      <c r="CV20" s="108"/>
    </row>
    <row r="21" spans="1:100" ht="22.5" customHeight="1">
      <c r="A21" s="128"/>
      <c r="B21" s="63" t="s">
        <v>241</v>
      </c>
      <c r="C21" s="353" t="s">
        <v>266</v>
      </c>
      <c r="D21" s="354"/>
      <c r="E21" s="198" t="s">
        <v>254</v>
      </c>
      <c r="F21" s="64">
        <v>220000000.00000003</v>
      </c>
      <c r="G21" s="65">
        <v>4</v>
      </c>
      <c r="H21" s="91">
        <f t="shared" si="10"/>
        <v>55000000.000000007</v>
      </c>
      <c r="I21" s="99" t="s">
        <v>267</v>
      </c>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107"/>
      <c r="AO21" s="107"/>
      <c r="AP21" s="107"/>
      <c r="AQ21" s="107"/>
      <c r="AR21" s="107"/>
      <c r="AS21" s="107"/>
      <c r="AT21" s="109">
        <f>$H21</f>
        <v>55000000.000000007</v>
      </c>
      <c r="AU21" s="109">
        <f t="shared" ref="AU21:AW21" si="18">$H21</f>
        <v>55000000.000000007</v>
      </c>
      <c r="AV21" s="109">
        <f t="shared" si="18"/>
        <v>55000000.000000007</v>
      </c>
      <c r="AW21" s="109">
        <f t="shared" si="18"/>
        <v>55000000.000000007</v>
      </c>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8"/>
      <c r="CQ21" s="108"/>
      <c r="CR21" s="108"/>
      <c r="CS21" s="108"/>
      <c r="CT21" s="108"/>
      <c r="CU21" s="108"/>
      <c r="CV21" s="108"/>
    </row>
    <row r="22" spans="1:100" ht="22.5" customHeight="1">
      <c r="A22" s="128"/>
      <c r="B22" s="63" t="s">
        <v>241</v>
      </c>
      <c r="C22" s="355" t="s">
        <v>268</v>
      </c>
      <c r="D22" s="356"/>
      <c r="E22" s="200"/>
      <c r="F22" s="64">
        <v>110000000.00000001</v>
      </c>
      <c r="G22" s="65">
        <v>6</v>
      </c>
      <c r="H22" s="91">
        <f t="shared" si="10"/>
        <v>18333333.333333336</v>
      </c>
      <c r="I22" s="99" t="s">
        <v>269</v>
      </c>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107"/>
      <c r="AO22" s="107"/>
      <c r="AP22" s="107"/>
      <c r="AQ22" s="107"/>
      <c r="AR22" s="107"/>
      <c r="AS22" s="107"/>
      <c r="AT22" s="107"/>
      <c r="AU22" s="107"/>
      <c r="AV22" s="107"/>
      <c r="AW22" s="107"/>
      <c r="AX22" s="107"/>
      <c r="AY22" s="107"/>
      <c r="AZ22" s="109">
        <f t="shared" ref="AZ22:BK24" si="19">$H22</f>
        <v>18333333.333333336</v>
      </c>
      <c r="BA22" s="109">
        <f t="shared" si="19"/>
        <v>18333333.333333336</v>
      </c>
      <c r="BB22" s="109">
        <f t="shared" si="19"/>
        <v>18333333.333333336</v>
      </c>
      <c r="BC22" s="109">
        <f t="shared" si="19"/>
        <v>18333333.333333336</v>
      </c>
      <c r="BD22" s="109">
        <f t="shared" si="19"/>
        <v>18333333.333333336</v>
      </c>
      <c r="BE22" s="109">
        <f t="shared" si="19"/>
        <v>18333333.333333336</v>
      </c>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c r="CG22" s="107"/>
      <c r="CH22" s="107"/>
      <c r="CI22" s="107"/>
      <c r="CJ22" s="107"/>
      <c r="CK22" s="107"/>
      <c r="CL22" s="107"/>
      <c r="CM22" s="107"/>
      <c r="CN22" s="107"/>
      <c r="CO22" s="107"/>
      <c r="CP22" s="108"/>
      <c r="CQ22" s="108"/>
      <c r="CR22" s="108"/>
      <c r="CS22" s="108"/>
      <c r="CT22" s="108"/>
      <c r="CU22" s="108"/>
      <c r="CV22" s="108"/>
    </row>
    <row r="23" spans="1:100" ht="22.5" customHeight="1">
      <c r="A23" s="128"/>
      <c r="B23" s="63" t="s">
        <v>241</v>
      </c>
      <c r="C23" s="353" t="s">
        <v>270</v>
      </c>
      <c r="D23" s="354"/>
      <c r="E23" s="198" t="s">
        <v>254</v>
      </c>
      <c r="F23" s="64">
        <v>165000000</v>
      </c>
      <c r="G23" s="65">
        <v>6</v>
      </c>
      <c r="H23" s="91">
        <f t="shared" si="10"/>
        <v>27500000</v>
      </c>
      <c r="I23" s="99" t="s">
        <v>244</v>
      </c>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107"/>
      <c r="AO23" s="107"/>
      <c r="AP23" s="107"/>
      <c r="AQ23" s="107"/>
      <c r="AR23" s="107"/>
      <c r="AS23" s="107"/>
      <c r="AT23" s="107"/>
      <c r="AU23" s="107"/>
      <c r="AV23" s="107"/>
      <c r="AW23" s="107"/>
      <c r="AX23" s="107"/>
      <c r="AY23" s="107"/>
      <c r="AZ23" s="107"/>
      <c r="BA23" s="107"/>
      <c r="BB23" s="107"/>
      <c r="BC23" s="107"/>
      <c r="BD23" s="107"/>
      <c r="BE23" s="107"/>
      <c r="BF23" s="107"/>
      <c r="BG23" s="109">
        <f t="shared" si="19"/>
        <v>27500000</v>
      </c>
      <c r="BH23" s="109">
        <f t="shared" si="19"/>
        <v>27500000</v>
      </c>
      <c r="BI23" s="109">
        <f t="shared" si="19"/>
        <v>27500000</v>
      </c>
      <c r="BJ23" s="109">
        <f t="shared" si="19"/>
        <v>27500000</v>
      </c>
      <c r="BK23" s="109">
        <f t="shared" si="19"/>
        <v>27500000</v>
      </c>
      <c r="BL23" s="109">
        <f>$H23</f>
        <v>27500000</v>
      </c>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7"/>
      <c r="CK23" s="107"/>
      <c r="CL23" s="107"/>
      <c r="CM23" s="107"/>
      <c r="CN23" s="107"/>
      <c r="CO23" s="107"/>
      <c r="CP23" s="108"/>
      <c r="CQ23" s="108"/>
      <c r="CR23" s="108"/>
      <c r="CS23" s="108"/>
      <c r="CT23" s="108"/>
      <c r="CU23" s="108"/>
      <c r="CV23" s="108"/>
    </row>
    <row r="24" spans="1:100" ht="22.5" customHeight="1">
      <c r="A24" s="128"/>
      <c r="B24" s="63" t="s">
        <v>241</v>
      </c>
      <c r="C24" s="353" t="s">
        <v>271</v>
      </c>
      <c r="D24" s="354"/>
      <c r="E24" s="198" t="s">
        <v>254</v>
      </c>
      <c r="F24" s="64">
        <v>165000000</v>
      </c>
      <c r="G24" s="65">
        <v>4</v>
      </c>
      <c r="H24" s="91">
        <f t="shared" si="10"/>
        <v>41250000</v>
      </c>
      <c r="I24" s="99" t="s">
        <v>244</v>
      </c>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107"/>
      <c r="AO24" s="107"/>
      <c r="AP24" s="107"/>
      <c r="AQ24" s="107"/>
      <c r="AR24" s="107"/>
      <c r="AS24" s="107"/>
      <c r="AT24" s="107"/>
      <c r="AU24" s="107"/>
      <c r="AV24" s="107"/>
      <c r="AW24" s="107"/>
      <c r="AX24" s="107"/>
      <c r="AY24" s="107"/>
      <c r="AZ24" s="107"/>
      <c r="BA24" s="107"/>
      <c r="BB24" s="107"/>
      <c r="BC24" s="107"/>
      <c r="BD24" s="107"/>
      <c r="BE24" s="107"/>
      <c r="BF24" s="107"/>
      <c r="BG24" s="109">
        <f>$H24</f>
        <v>41250000</v>
      </c>
      <c r="BH24" s="109">
        <f t="shared" si="19"/>
        <v>41250000</v>
      </c>
      <c r="BI24" s="109">
        <f t="shared" si="19"/>
        <v>41250000</v>
      </c>
      <c r="BJ24" s="109">
        <f>$H24</f>
        <v>41250000</v>
      </c>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c r="CG24" s="107"/>
      <c r="CH24" s="107"/>
      <c r="CI24" s="107"/>
      <c r="CJ24" s="107"/>
      <c r="CK24" s="107"/>
      <c r="CL24" s="107"/>
      <c r="CM24" s="107"/>
      <c r="CN24" s="107"/>
      <c r="CO24" s="107"/>
      <c r="CP24" s="108"/>
      <c r="CQ24" s="108"/>
      <c r="CR24" s="108"/>
      <c r="CS24" s="108"/>
      <c r="CT24" s="108"/>
      <c r="CU24" s="108"/>
      <c r="CV24" s="108"/>
    </row>
    <row r="25" spans="1:100" ht="21" customHeight="1">
      <c r="B25" s="63" t="s">
        <v>241</v>
      </c>
      <c r="C25" s="353" t="s">
        <v>19</v>
      </c>
      <c r="D25" s="354"/>
      <c r="E25" s="198" t="s">
        <v>254</v>
      </c>
      <c r="F25" s="64">
        <v>638000000</v>
      </c>
      <c r="G25" s="65">
        <v>18</v>
      </c>
      <c r="H25" s="91">
        <f t="shared" si="10"/>
        <v>35444444.444444448</v>
      </c>
      <c r="I25" s="99" t="s">
        <v>258</v>
      </c>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107"/>
      <c r="AO25" s="107"/>
      <c r="AP25" s="107"/>
      <c r="AQ25" s="107"/>
      <c r="AR25" s="107"/>
      <c r="AS25" s="107"/>
      <c r="AT25" s="109">
        <f t="shared" ref="AT25:BI31" si="20">$H25</f>
        <v>35444444.444444448</v>
      </c>
      <c r="AU25" s="109">
        <f t="shared" si="20"/>
        <v>35444444.444444448</v>
      </c>
      <c r="AV25" s="109">
        <f t="shared" si="20"/>
        <v>35444444.444444448</v>
      </c>
      <c r="AW25" s="109">
        <f t="shared" si="20"/>
        <v>35444444.444444448</v>
      </c>
      <c r="AX25" s="109">
        <f t="shared" si="20"/>
        <v>35444444.444444448</v>
      </c>
      <c r="AY25" s="109">
        <f t="shared" si="20"/>
        <v>35444444.444444448</v>
      </c>
      <c r="AZ25" s="109">
        <f t="shared" si="20"/>
        <v>35444444.444444448</v>
      </c>
      <c r="BA25" s="109">
        <f t="shared" si="20"/>
        <v>35444444.444444448</v>
      </c>
      <c r="BB25" s="109">
        <f t="shared" si="20"/>
        <v>35444444.444444448</v>
      </c>
      <c r="BC25" s="109">
        <f t="shared" si="20"/>
        <v>35444444.444444448</v>
      </c>
      <c r="BD25" s="109">
        <f t="shared" si="20"/>
        <v>35444444.444444448</v>
      </c>
      <c r="BE25" s="109">
        <f t="shared" si="20"/>
        <v>35444444.444444448</v>
      </c>
      <c r="BF25" s="109">
        <f t="shared" si="20"/>
        <v>35444444.444444448</v>
      </c>
      <c r="BG25" s="109">
        <f t="shared" si="20"/>
        <v>35444444.444444448</v>
      </c>
      <c r="BH25" s="109">
        <f t="shared" si="20"/>
        <v>35444444.444444448</v>
      </c>
      <c r="BI25" s="109">
        <f t="shared" si="20"/>
        <v>35444444.444444448</v>
      </c>
      <c r="BJ25" s="109">
        <f t="shared" ref="BJ25:BY26" si="21">$H25</f>
        <v>35444444.444444448</v>
      </c>
      <c r="BK25" s="109">
        <f t="shared" si="21"/>
        <v>35444444.444444448</v>
      </c>
      <c r="BL25" s="107"/>
      <c r="BM25" s="107"/>
      <c r="BN25" s="107"/>
      <c r="BO25" s="107"/>
      <c r="BP25" s="107"/>
      <c r="BQ25" s="107"/>
      <c r="BR25" s="107"/>
      <c r="BS25" s="107"/>
      <c r="BT25" s="107"/>
      <c r="BU25" s="107"/>
      <c r="BV25" s="107"/>
      <c r="BW25" s="107"/>
      <c r="BX25" s="107"/>
      <c r="BY25" s="107"/>
      <c r="BZ25" s="107"/>
      <c r="CA25" s="107"/>
      <c r="CB25" s="107"/>
      <c r="CC25" s="107"/>
      <c r="CD25" s="107"/>
      <c r="CE25" s="107"/>
      <c r="CF25" s="107"/>
      <c r="CG25" s="107"/>
      <c r="CH25" s="107"/>
      <c r="CI25" s="107"/>
      <c r="CJ25" s="107"/>
      <c r="CK25" s="107"/>
      <c r="CL25" s="107"/>
      <c r="CM25" s="107"/>
      <c r="CN25" s="107"/>
      <c r="CO25" s="107"/>
      <c r="CP25" s="108"/>
      <c r="CQ25" s="108"/>
      <c r="CR25" s="108"/>
      <c r="CS25" s="108"/>
      <c r="CT25" s="108"/>
      <c r="CU25" s="108"/>
      <c r="CV25" s="108"/>
    </row>
    <row r="26" spans="1:100" ht="21" customHeight="1">
      <c r="B26" s="81" t="s">
        <v>194</v>
      </c>
      <c r="C26" s="357" t="s">
        <v>194</v>
      </c>
      <c r="D26" s="358"/>
      <c r="E26" s="201" t="s">
        <v>254</v>
      </c>
      <c r="F26" s="82">
        <v>2640000000</v>
      </c>
      <c r="G26" s="83">
        <v>48</v>
      </c>
      <c r="H26" s="92">
        <f t="shared" si="10"/>
        <v>55000000</v>
      </c>
      <c r="I26" s="100" t="s">
        <v>272</v>
      </c>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112">
        <f>$H26</f>
        <v>55000000</v>
      </c>
      <c r="AR26" s="112">
        <f t="shared" ref="AR26:AS26" si="22">$H26</f>
        <v>55000000</v>
      </c>
      <c r="AS26" s="112">
        <f t="shared" si="22"/>
        <v>55000000</v>
      </c>
      <c r="AT26" s="112">
        <f t="shared" si="20"/>
        <v>55000000</v>
      </c>
      <c r="AU26" s="112">
        <f t="shared" si="20"/>
        <v>55000000</v>
      </c>
      <c r="AV26" s="112">
        <f t="shared" si="20"/>
        <v>55000000</v>
      </c>
      <c r="AW26" s="112">
        <f t="shared" si="20"/>
        <v>55000000</v>
      </c>
      <c r="AX26" s="112">
        <f t="shared" si="20"/>
        <v>55000000</v>
      </c>
      <c r="AY26" s="112">
        <f t="shared" si="20"/>
        <v>55000000</v>
      </c>
      <c r="AZ26" s="112">
        <f t="shared" si="20"/>
        <v>55000000</v>
      </c>
      <c r="BA26" s="112">
        <f t="shared" si="20"/>
        <v>55000000</v>
      </c>
      <c r="BB26" s="112">
        <f t="shared" si="20"/>
        <v>55000000</v>
      </c>
      <c r="BC26" s="112">
        <f t="shared" si="20"/>
        <v>55000000</v>
      </c>
      <c r="BD26" s="112">
        <f t="shared" si="20"/>
        <v>55000000</v>
      </c>
      <c r="BE26" s="112">
        <f t="shared" si="20"/>
        <v>55000000</v>
      </c>
      <c r="BF26" s="112">
        <f t="shared" si="20"/>
        <v>55000000</v>
      </c>
      <c r="BG26" s="112">
        <f t="shared" si="20"/>
        <v>55000000</v>
      </c>
      <c r="BH26" s="112">
        <f t="shared" si="20"/>
        <v>55000000</v>
      </c>
      <c r="BI26" s="112">
        <f>$H26</f>
        <v>55000000</v>
      </c>
      <c r="BJ26" s="112">
        <f t="shared" si="21"/>
        <v>55000000</v>
      </c>
      <c r="BK26" s="112">
        <f t="shared" si="21"/>
        <v>55000000</v>
      </c>
      <c r="BL26" s="112">
        <f t="shared" si="21"/>
        <v>55000000</v>
      </c>
      <c r="BM26" s="112">
        <f t="shared" si="21"/>
        <v>55000000</v>
      </c>
      <c r="BN26" s="112">
        <f t="shared" si="21"/>
        <v>55000000</v>
      </c>
      <c r="BO26" s="112">
        <f t="shared" si="21"/>
        <v>55000000</v>
      </c>
      <c r="BP26" s="112">
        <f t="shared" si="21"/>
        <v>55000000</v>
      </c>
      <c r="BQ26" s="112">
        <f t="shared" si="21"/>
        <v>55000000</v>
      </c>
      <c r="BR26" s="112">
        <f t="shared" si="21"/>
        <v>55000000</v>
      </c>
      <c r="BS26" s="112">
        <f t="shared" si="21"/>
        <v>55000000</v>
      </c>
      <c r="BT26" s="112">
        <f t="shared" si="21"/>
        <v>55000000</v>
      </c>
      <c r="BU26" s="112">
        <f t="shared" si="21"/>
        <v>55000000</v>
      </c>
      <c r="BV26" s="112">
        <f t="shared" si="21"/>
        <v>55000000</v>
      </c>
      <c r="BW26" s="112">
        <f t="shared" si="21"/>
        <v>55000000</v>
      </c>
      <c r="BX26" s="112">
        <f t="shared" si="21"/>
        <v>55000000</v>
      </c>
      <c r="BY26" s="112">
        <f t="shared" si="21"/>
        <v>55000000</v>
      </c>
      <c r="BZ26" s="112">
        <f>$H26</f>
        <v>55000000</v>
      </c>
      <c r="CA26" s="112">
        <f t="shared" ref="CA26:CK26" si="23">$H26</f>
        <v>55000000</v>
      </c>
      <c r="CB26" s="112">
        <f t="shared" si="23"/>
        <v>55000000</v>
      </c>
      <c r="CC26" s="112">
        <f t="shared" si="23"/>
        <v>55000000</v>
      </c>
      <c r="CD26" s="112">
        <f t="shared" si="23"/>
        <v>55000000</v>
      </c>
      <c r="CE26" s="112">
        <f t="shared" si="23"/>
        <v>55000000</v>
      </c>
      <c r="CF26" s="112">
        <f t="shared" si="23"/>
        <v>55000000</v>
      </c>
      <c r="CG26" s="112">
        <f t="shared" si="23"/>
        <v>55000000</v>
      </c>
      <c r="CH26" s="112">
        <f t="shared" si="23"/>
        <v>55000000</v>
      </c>
      <c r="CI26" s="112">
        <f t="shared" si="23"/>
        <v>55000000</v>
      </c>
      <c r="CJ26" s="112">
        <f t="shared" si="23"/>
        <v>55000000</v>
      </c>
      <c r="CK26" s="112">
        <f t="shared" si="23"/>
        <v>55000000</v>
      </c>
      <c r="CL26" s="35"/>
      <c r="CM26" s="35"/>
      <c r="CN26" s="35"/>
      <c r="CO26" s="35"/>
    </row>
    <row r="27" spans="1:100" ht="21" customHeight="1">
      <c r="B27" s="81" t="s">
        <v>194</v>
      </c>
      <c r="C27" s="357" t="s">
        <v>273</v>
      </c>
      <c r="D27" s="358"/>
      <c r="E27" s="201" t="s">
        <v>254</v>
      </c>
      <c r="F27" s="82">
        <v>2200000000</v>
      </c>
      <c r="G27" s="83">
        <v>12</v>
      </c>
      <c r="H27" s="92">
        <f t="shared" si="10"/>
        <v>183333333.33333334</v>
      </c>
      <c r="I27" s="100" t="s">
        <v>274</v>
      </c>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112">
        <f>$H27</f>
        <v>183333333.33333334</v>
      </c>
      <c r="AU27" s="112">
        <f t="shared" si="20"/>
        <v>183333333.33333334</v>
      </c>
      <c r="AV27" s="112">
        <f t="shared" si="20"/>
        <v>183333333.33333334</v>
      </c>
      <c r="AW27" s="112">
        <f t="shared" si="20"/>
        <v>183333333.33333334</v>
      </c>
      <c r="AX27" s="112">
        <f t="shared" si="20"/>
        <v>183333333.33333334</v>
      </c>
      <c r="AY27" s="112">
        <f t="shared" si="20"/>
        <v>183333333.33333334</v>
      </c>
      <c r="AZ27" s="112">
        <f t="shared" si="20"/>
        <v>183333333.33333334</v>
      </c>
      <c r="BA27" s="112">
        <f t="shared" si="20"/>
        <v>183333333.33333334</v>
      </c>
      <c r="BB27" s="112">
        <f t="shared" si="20"/>
        <v>183333333.33333334</v>
      </c>
      <c r="BC27" s="112">
        <f t="shared" si="20"/>
        <v>183333333.33333334</v>
      </c>
      <c r="BD27" s="112">
        <f t="shared" si="20"/>
        <v>183333333.33333334</v>
      </c>
      <c r="BE27" s="112">
        <f>$H27</f>
        <v>183333333.33333334</v>
      </c>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row>
    <row r="28" spans="1:100" ht="21" customHeight="1">
      <c r="B28" s="81" t="s">
        <v>194</v>
      </c>
      <c r="C28" s="357" t="s">
        <v>275</v>
      </c>
      <c r="D28" s="358"/>
      <c r="E28" s="201" t="s">
        <v>254</v>
      </c>
      <c r="F28" s="82">
        <v>55000000.000000007</v>
      </c>
      <c r="G28" s="83">
        <v>6</v>
      </c>
      <c r="H28" s="92">
        <f t="shared" si="10"/>
        <v>9166666.6666666679</v>
      </c>
      <c r="I28" s="100" t="s">
        <v>244</v>
      </c>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112">
        <f>$H28</f>
        <v>9166666.6666666679</v>
      </c>
      <c r="AQ28" s="112">
        <f t="shared" ref="AQ28:AT28" si="24">$H28</f>
        <v>9166666.6666666679</v>
      </c>
      <c r="AR28" s="112">
        <f t="shared" si="24"/>
        <v>9166666.6666666679</v>
      </c>
      <c r="AS28" s="112">
        <f t="shared" si="24"/>
        <v>9166666.6666666679</v>
      </c>
      <c r="AT28" s="112">
        <f t="shared" si="24"/>
        <v>9166666.6666666679</v>
      </c>
      <c r="AU28" s="112">
        <f t="shared" si="20"/>
        <v>9166666.6666666679</v>
      </c>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row>
    <row r="29" spans="1:100" ht="21" customHeight="1">
      <c r="B29" s="81" t="s">
        <v>194</v>
      </c>
      <c r="C29" s="357" t="s">
        <v>276</v>
      </c>
      <c r="D29" s="358"/>
      <c r="E29" s="201" t="s">
        <v>254</v>
      </c>
      <c r="F29" s="82">
        <v>55000000.000000007</v>
      </c>
      <c r="G29" s="83">
        <v>6</v>
      </c>
      <c r="H29" s="92">
        <f t="shared" si="10"/>
        <v>9166666.6666666679</v>
      </c>
      <c r="I29" s="100" t="s">
        <v>274</v>
      </c>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112">
        <f>$H29</f>
        <v>9166666.6666666679</v>
      </c>
      <c r="AU29" s="112">
        <f t="shared" si="20"/>
        <v>9166666.6666666679</v>
      </c>
      <c r="AV29" s="112">
        <f t="shared" si="20"/>
        <v>9166666.6666666679</v>
      </c>
      <c r="AW29" s="112">
        <f t="shared" si="20"/>
        <v>9166666.6666666679</v>
      </c>
      <c r="AX29" s="112">
        <f t="shared" si="20"/>
        <v>9166666.6666666679</v>
      </c>
      <c r="AY29" s="112">
        <f t="shared" si="20"/>
        <v>9166666.6666666679</v>
      </c>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row>
    <row r="30" spans="1:100" ht="21" customHeight="1">
      <c r="B30" s="81" t="s">
        <v>194</v>
      </c>
      <c r="C30" s="357" t="s">
        <v>277</v>
      </c>
      <c r="D30" s="358"/>
      <c r="E30" s="201" t="s">
        <v>254</v>
      </c>
      <c r="F30" s="82">
        <v>550000000</v>
      </c>
      <c r="G30" s="83">
        <v>12</v>
      </c>
      <c r="H30" s="92">
        <f t="shared" si="10"/>
        <v>45833333.333333336</v>
      </c>
      <c r="I30" s="100" t="s">
        <v>274</v>
      </c>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112">
        <f>$H30</f>
        <v>45833333.333333336</v>
      </c>
      <c r="AU30" s="112">
        <f t="shared" si="20"/>
        <v>45833333.333333336</v>
      </c>
      <c r="AV30" s="112">
        <f t="shared" si="20"/>
        <v>45833333.333333336</v>
      </c>
      <c r="AW30" s="112">
        <f t="shared" si="20"/>
        <v>45833333.333333336</v>
      </c>
      <c r="AX30" s="112">
        <f t="shared" si="20"/>
        <v>45833333.333333336</v>
      </c>
      <c r="AY30" s="112">
        <f t="shared" si="20"/>
        <v>45833333.333333336</v>
      </c>
      <c r="AZ30" s="112">
        <f t="shared" si="20"/>
        <v>45833333.333333336</v>
      </c>
      <c r="BA30" s="112">
        <f t="shared" si="20"/>
        <v>45833333.333333336</v>
      </c>
      <c r="BB30" s="112">
        <f t="shared" si="20"/>
        <v>45833333.333333336</v>
      </c>
      <c r="BC30" s="112">
        <f t="shared" si="20"/>
        <v>45833333.333333336</v>
      </c>
      <c r="BD30" s="112">
        <f t="shared" si="20"/>
        <v>45833333.333333336</v>
      </c>
      <c r="BE30" s="112">
        <f t="shared" si="20"/>
        <v>45833333.333333336</v>
      </c>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row>
    <row r="31" spans="1:100" ht="21" customHeight="1">
      <c r="B31" s="81" t="s">
        <v>194</v>
      </c>
      <c r="C31" s="357" t="s">
        <v>278</v>
      </c>
      <c r="D31" s="358"/>
      <c r="E31" s="201" t="s">
        <v>254</v>
      </c>
      <c r="F31" s="82">
        <v>880000000.00000012</v>
      </c>
      <c r="G31" s="83">
        <v>8</v>
      </c>
      <c r="H31" s="92">
        <f t="shared" si="10"/>
        <v>110000000.00000001</v>
      </c>
      <c r="I31" s="100" t="s">
        <v>274</v>
      </c>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112">
        <f>$H31</f>
        <v>110000000.00000001</v>
      </c>
      <c r="BA31" s="112">
        <f t="shared" si="20"/>
        <v>110000000.00000001</v>
      </c>
      <c r="BB31" s="112">
        <f t="shared" si="20"/>
        <v>110000000.00000001</v>
      </c>
      <c r="BC31" s="112">
        <f t="shared" si="20"/>
        <v>110000000.00000001</v>
      </c>
      <c r="BD31" s="112">
        <f t="shared" si="20"/>
        <v>110000000.00000001</v>
      </c>
      <c r="BE31" s="112">
        <f t="shared" si="20"/>
        <v>110000000.00000001</v>
      </c>
      <c r="BF31" s="112">
        <f t="shared" si="20"/>
        <v>110000000.00000001</v>
      </c>
      <c r="BG31" s="112">
        <f t="shared" si="20"/>
        <v>110000000.00000001</v>
      </c>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row>
    <row r="32" spans="1:100" ht="33.950000000000003" customHeight="1">
      <c r="B32" s="72" t="s">
        <v>68</v>
      </c>
      <c r="C32" s="339" t="s">
        <v>68</v>
      </c>
      <c r="D32" s="339"/>
      <c r="E32" s="205" t="s">
        <v>279</v>
      </c>
      <c r="F32" s="73">
        <v>550000000</v>
      </c>
      <c r="G32" s="74">
        <v>36</v>
      </c>
      <c r="H32" s="93">
        <f>F32/G32</f>
        <v>15277777.777777778</v>
      </c>
      <c r="I32" s="101" t="s">
        <v>244</v>
      </c>
      <c r="J32" s="35"/>
      <c r="K32" s="35"/>
      <c r="L32" s="35"/>
      <c r="M32" s="35"/>
      <c r="N32" s="35"/>
      <c r="O32" s="35"/>
      <c r="P32" s="35"/>
      <c r="Q32" s="35"/>
      <c r="R32" s="35"/>
      <c r="S32" s="35"/>
      <c r="T32" s="35"/>
      <c r="U32" s="35"/>
      <c r="V32" s="35"/>
      <c r="W32" s="35"/>
      <c r="X32" s="35"/>
      <c r="Y32" s="35"/>
      <c r="Z32" s="113">
        <f>$H32</f>
        <v>15277777.777777778</v>
      </c>
      <c r="AA32" s="113">
        <f t="shared" ref="AA32:BI32" si="25">$H32</f>
        <v>15277777.777777778</v>
      </c>
      <c r="AB32" s="113">
        <f t="shared" si="25"/>
        <v>15277777.777777778</v>
      </c>
      <c r="AC32" s="113">
        <f t="shared" si="25"/>
        <v>15277777.777777778</v>
      </c>
      <c r="AD32" s="113">
        <f t="shared" si="25"/>
        <v>15277777.777777778</v>
      </c>
      <c r="AE32" s="113">
        <f t="shared" si="25"/>
        <v>15277777.777777778</v>
      </c>
      <c r="AF32" s="113">
        <f t="shared" si="25"/>
        <v>15277777.777777778</v>
      </c>
      <c r="AG32" s="113">
        <f t="shared" si="25"/>
        <v>15277777.777777778</v>
      </c>
      <c r="AH32" s="113">
        <f t="shared" si="25"/>
        <v>15277777.777777778</v>
      </c>
      <c r="AI32" s="113">
        <f t="shared" si="25"/>
        <v>15277777.777777778</v>
      </c>
      <c r="AJ32" s="113">
        <f t="shared" si="25"/>
        <v>15277777.777777778</v>
      </c>
      <c r="AK32" s="113">
        <f t="shared" si="25"/>
        <v>15277777.777777778</v>
      </c>
      <c r="AL32" s="113">
        <f t="shared" si="25"/>
        <v>15277777.777777778</v>
      </c>
      <c r="AM32" s="113">
        <f t="shared" si="25"/>
        <v>15277777.777777778</v>
      </c>
      <c r="AN32" s="113">
        <f t="shared" si="25"/>
        <v>15277777.777777778</v>
      </c>
      <c r="AO32" s="113">
        <f t="shared" si="25"/>
        <v>15277777.777777778</v>
      </c>
      <c r="AP32" s="113">
        <f t="shared" si="25"/>
        <v>15277777.777777778</v>
      </c>
      <c r="AQ32" s="113">
        <f t="shared" si="25"/>
        <v>15277777.777777778</v>
      </c>
      <c r="AR32" s="113">
        <f t="shared" si="25"/>
        <v>15277777.777777778</v>
      </c>
      <c r="AS32" s="113">
        <f t="shared" si="25"/>
        <v>15277777.777777778</v>
      </c>
      <c r="AT32" s="113">
        <f t="shared" si="25"/>
        <v>15277777.777777778</v>
      </c>
      <c r="AU32" s="113">
        <f t="shared" si="25"/>
        <v>15277777.777777778</v>
      </c>
      <c r="AV32" s="113">
        <f t="shared" si="25"/>
        <v>15277777.777777778</v>
      </c>
      <c r="AW32" s="113">
        <f t="shared" si="25"/>
        <v>15277777.777777778</v>
      </c>
      <c r="AX32" s="113">
        <f t="shared" si="25"/>
        <v>15277777.777777778</v>
      </c>
      <c r="AY32" s="113">
        <f t="shared" si="25"/>
        <v>15277777.777777778</v>
      </c>
      <c r="AZ32" s="113">
        <f t="shared" si="25"/>
        <v>15277777.777777778</v>
      </c>
      <c r="BA32" s="113">
        <f t="shared" si="25"/>
        <v>15277777.777777778</v>
      </c>
      <c r="BB32" s="113">
        <f t="shared" si="25"/>
        <v>15277777.777777778</v>
      </c>
      <c r="BC32" s="113">
        <f t="shared" si="25"/>
        <v>15277777.777777778</v>
      </c>
      <c r="BD32" s="113">
        <f t="shared" si="25"/>
        <v>15277777.777777778</v>
      </c>
      <c r="BE32" s="113">
        <f t="shared" si="25"/>
        <v>15277777.777777778</v>
      </c>
      <c r="BF32" s="113">
        <f t="shared" si="25"/>
        <v>15277777.777777778</v>
      </c>
      <c r="BG32" s="113">
        <f t="shared" si="25"/>
        <v>15277777.777777778</v>
      </c>
      <c r="BH32" s="113">
        <f t="shared" si="25"/>
        <v>15277777.777777778</v>
      </c>
      <c r="BI32" s="113">
        <f t="shared" si="25"/>
        <v>15277777.777777778</v>
      </c>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row>
    <row r="33" spans="2:93" ht="21" customHeight="1">
      <c r="B33" s="75" t="s">
        <v>245</v>
      </c>
      <c r="C33" s="367" t="s">
        <v>207</v>
      </c>
      <c r="D33" s="368"/>
      <c r="E33" s="202" t="s">
        <v>254</v>
      </c>
      <c r="F33" s="76">
        <v>385000000.00000006</v>
      </c>
      <c r="G33" s="77">
        <v>10</v>
      </c>
      <c r="H33" s="94">
        <f>F33/G33</f>
        <v>38500000.000000007</v>
      </c>
      <c r="I33" s="102" t="s">
        <v>280</v>
      </c>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114">
        <f t="shared" ref="AQ33:BE40" si="26">$H33</f>
        <v>38500000.000000007</v>
      </c>
      <c r="AW33" s="114">
        <f t="shared" si="26"/>
        <v>38500000.000000007</v>
      </c>
      <c r="AX33" s="114">
        <f t="shared" si="26"/>
        <v>38500000.000000007</v>
      </c>
      <c r="AY33" s="114">
        <f t="shared" si="26"/>
        <v>38500000.000000007</v>
      </c>
      <c r="AZ33" s="114">
        <f t="shared" si="26"/>
        <v>38500000.000000007</v>
      </c>
      <c r="BA33" s="114">
        <f t="shared" si="26"/>
        <v>38500000.000000007</v>
      </c>
      <c r="BB33" s="114">
        <f t="shared" si="26"/>
        <v>38500000.000000007</v>
      </c>
      <c r="BC33" s="114">
        <f t="shared" si="26"/>
        <v>38500000.000000007</v>
      </c>
      <c r="BD33" s="114">
        <f t="shared" si="26"/>
        <v>38500000.000000007</v>
      </c>
      <c r="BE33" s="114">
        <f>$H33</f>
        <v>38500000.000000007</v>
      </c>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row>
    <row r="34" spans="2:93" ht="21" customHeight="1">
      <c r="B34" s="75" t="s">
        <v>245</v>
      </c>
      <c r="C34" s="367" t="s">
        <v>281</v>
      </c>
      <c r="D34" s="368"/>
      <c r="E34" s="202" t="s">
        <v>254</v>
      </c>
      <c r="F34" s="76">
        <v>3850000000.0000005</v>
      </c>
      <c r="G34" s="77">
        <v>12</v>
      </c>
      <c r="H34" s="94">
        <f t="shared" si="10"/>
        <v>320833333.33333337</v>
      </c>
      <c r="I34" s="102" t="s">
        <v>244</v>
      </c>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114">
        <f t="shared" si="26"/>
        <v>320833333.33333337</v>
      </c>
      <c r="AU34" s="114">
        <f t="shared" si="26"/>
        <v>320833333.33333337</v>
      </c>
      <c r="AV34" s="114">
        <f t="shared" si="26"/>
        <v>320833333.33333337</v>
      </c>
      <c r="AW34" s="114">
        <f t="shared" si="26"/>
        <v>320833333.33333337</v>
      </c>
      <c r="AX34" s="114">
        <f t="shared" si="26"/>
        <v>320833333.33333337</v>
      </c>
      <c r="AY34" s="114">
        <f t="shared" si="26"/>
        <v>320833333.33333337</v>
      </c>
      <c r="AZ34" s="114">
        <f t="shared" si="26"/>
        <v>320833333.33333337</v>
      </c>
      <c r="BA34" s="114">
        <f t="shared" si="26"/>
        <v>320833333.33333337</v>
      </c>
      <c r="BB34" s="114">
        <f t="shared" si="26"/>
        <v>320833333.33333337</v>
      </c>
      <c r="BC34" s="114">
        <f t="shared" si="26"/>
        <v>320833333.33333337</v>
      </c>
      <c r="BD34" s="114">
        <f t="shared" si="26"/>
        <v>320833333.33333337</v>
      </c>
      <c r="BE34" s="114">
        <f t="shared" si="26"/>
        <v>320833333.33333337</v>
      </c>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row>
    <row r="35" spans="2:93" ht="21" customHeight="1">
      <c r="B35" s="75" t="s">
        <v>245</v>
      </c>
      <c r="C35" s="367" t="s">
        <v>282</v>
      </c>
      <c r="D35" s="368"/>
      <c r="E35" s="202" t="s">
        <v>254</v>
      </c>
      <c r="F35" s="76">
        <v>55000000.000000007</v>
      </c>
      <c r="G35" s="77">
        <v>5</v>
      </c>
      <c r="H35" s="94">
        <f t="shared" si="10"/>
        <v>11000000.000000002</v>
      </c>
      <c r="I35" s="102" t="s">
        <v>244</v>
      </c>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114">
        <f t="shared" si="26"/>
        <v>11000000.000000002</v>
      </c>
      <c r="AU35" s="114">
        <f t="shared" si="26"/>
        <v>11000000.000000002</v>
      </c>
      <c r="AV35" s="114">
        <f t="shared" si="26"/>
        <v>11000000.000000002</v>
      </c>
      <c r="AW35" s="114">
        <f t="shared" si="26"/>
        <v>11000000.000000002</v>
      </c>
      <c r="AX35" s="114">
        <f t="shared" si="26"/>
        <v>11000000.000000002</v>
      </c>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row>
    <row r="36" spans="2:93" ht="21" customHeight="1">
      <c r="B36" s="75" t="s">
        <v>245</v>
      </c>
      <c r="C36" s="360" t="s">
        <v>283</v>
      </c>
      <c r="D36" s="361"/>
      <c r="E36" s="199" t="s">
        <v>254</v>
      </c>
      <c r="F36" s="76">
        <v>0</v>
      </c>
      <c r="G36" s="77">
        <f>5*12</f>
        <v>60</v>
      </c>
      <c r="H36" s="94">
        <f t="shared" si="10"/>
        <v>0</v>
      </c>
      <c r="I36" s="102" t="s">
        <v>284</v>
      </c>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114">
        <f t="shared" ref="AH36:AS36" si="27">$H36</f>
        <v>0</v>
      </c>
      <c r="AI36" s="114">
        <f t="shared" si="27"/>
        <v>0</v>
      </c>
      <c r="AJ36" s="114">
        <f t="shared" si="27"/>
        <v>0</v>
      </c>
      <c r="AK36" s="114">
        <f t="shared" si="27"/>
        <v>0</v>
      </c>
      <c r="AL36" s="114">
        <f t="shared" si="27"/>
        <v>0</v>
      </c>
      <c r="AM36" s="114">
        <f t="shared" si="27"/>
        <v>0</v>
      </c>
      <c r="AN36" s="114">
        <f t="shared" si="27"/>
        <v>0</v>
      </c>
      <c r="AO36" s="114">
        <f t="shared" si="27"/>
        <v>0</v>
      </c>
      <c r="AP36" s="114">
        <f t="shared" si="27"/>
        <v>0</v>
      </c>
      <c r="AQ36" s="114">
        <f t="shared" si="27"/>
        <v>0</v>
      </c>
      <c r="AR36" s="114">
        <f t="shared" si="27"/>
        <v>0</v>
      </c>
      <c r="AS36" s="114">
        <f t="shared" si="27"/>
        <v>0</v>
      </c>
      <c r="AT36" s="114">
        <f t="shared" si="26"/>
        <v>0</v>
      </c>
      <c r="AU36" s="114">
        <f t="shared" si="26"/>
        <v>0</v>
      </c>
      <c r="AV36" s="114">
        <f t="shared" si="26"/>
        <v>0</v>
      </c>
      <c r="AW36" s="114">
        <f t="shared" si="26"/>
        <v>0</v>
      </c>
      <c r="AX36" s="114">
        <f t="shared" si="26"/>
        <v>0</v>
      </c>
      <c r="AY36" s="114">
        <f t="shared" si="26"/>
        <v>0</v>
      </c>
      <c r="AZ36" s="114">
        <f t="shared" si="26"/>
        <v>0</v>
      </c>
      <c r="BA36" s="114">
        <f t="shared" si="26"/>
        <v>0</v>
      </c>
      <c r="BB36" s="114">
        <f t="shared" si="26"/>
        <v>0</v>
      </c>
      <c r="BC36" s="114">
        <f t="shared" si="26"/>
        <v>0</v>
      </c>
      <c r="BD36" s="114">
        <f t="shared" si="26"/>
        <v>0</v>
      </c>
      <c r="BE36" s="114">
        <f t="shared" si="26"/>
        <v>0</v>
      </c>
      <c r="BF36" s="114">
        <f t="shared" ref="BF36:CO36" si="28">$H36</f>
        <v>0</v>
      </c>
      <c r="BG36" s="114">
        <f t="shared" si="28"/>
        <v>0</v>
      </c>
      <c r="BH36" s="114">
        <f t="shared" si="28"/>
        <v>0</v>
      </c>
      <c r="BI36" s="114">
        <f t="shared" si="28"/>
        <v>0</v>
      </c>
      <c r="BJ36" s="114">
        <f t="shared" si="28"/>
        <v>0</v>
      </c>
      <c r="BK36" s="114">
        <f t="shared" si="28"/>
        <v>0</v>
      </c>
      <c r="BL36" s="114">
        <f t="shared" si="28"/>
        <v>0</v>
      </c>
      <c r="BM36" s="114">
        <f t="shared" si="28"/>
        <v>0</v>
      </c>
      <c r="BN36" s="114">
        <f t="shared" si="28"/>
        <v>0</v>
      </c>
      <c r="BO36" s="114">
        <f t="shared" si="28"/>
        <v>0</v>
      </c>
      <c r="BP36" s="114">
        <f t="shared" si="28"/>
        <v>0</v>
      </c>
      <c r="BQ36" s="114">
        <f t="shared" si="28"/>
        <v>0</v>
      </c>
      <c r="BR36" s="114">
        <f t="shared" si="28"/>
        <v>0</v>
      </c>
      <c r="BS36" s="114">
        <f t="shared" si="28"/>
        <v>0</v>
      </c>
      <c r="BT36" s="114">
        <f t="shared" si="28"/>
        <v>0</v>
      </c>
      <c r="BU36" s="114">
        <f t="shared" si="28"/>
        <v>0</v>
      </c>
      <c r="BV36" s="114">
        <f t="shared" si="28"/>
        <v>0</v>
      </c>
      <c r="BW36" s="114">
        <f t="shared" si="28"/>
        <v>0</v>
      </c>
      <c r="BX36" s="114">
        <f t="shared" si="28"/>
        <v>0</v>
      </c>
      <c r="BY36" s="114">
        <f t="shared" si="28"/>
        <v>0</v>
      </c>
      <c r="BZ36" s="114">
        <f t="shared" si="28"/>
        <v>0</v>
      </c>
      <c r="CA36" s="114">
        <f t="shared" si="28"/>
        <v>0</v>
      </c>
      <c r="CB36" s="114">
        <f t="shared" si="28"/>
        <v>0</v>
      </c>
      <c r="CC36" s="114">
        <f t="shared" si="28"/>
        <v>0</v>
      </c>
      <c r="CD36" s="114">
        <f t="shared" si="28"/>
        <v>0</v>
      </c>
      <c r="CE36" s="114">
        <f t="shared" si="28"/>
        <v>0</v>
      </c>
      <c r="CF36" s="114">
        <f t="shared" si="28"/>
        <v>0</v>
      </c>
      <c r="CG36" s="114">
        <f t="shared" si="28"/>
        <v>0</v>
      </c>
      <c r="CH36" s="114">
        <f t="shared" si="28"/>
        <v>0</v>
      </c>
      <c r="CI36" s="114">
        <f t="shared" si="28"/>
        <v>0</v>
      </c>
      <c r="CJ36" s="114">
        <f t="shared" si="28"/>
        <v>0</v>
      </c>
      <c r="CK36" s="114">
        <f t="shared" si="28"/>
        <v>0</v>
      </c>
      <c r="CL36" s="114">
        <f t="shared" si="28"/>
        <v>0</v>
      </c>
      <c r="CM36" s="114">
        <f t="shared" si="28"/>
        <v>0</v>
      </c>
      <c r="CN36" s="114">
        <f t="shared" si="28"/>
        <v>0</v>
      </c>
      <c r="CO36" s="114">
        <f t="shared" si="28"/>
        <v>0</v>
      </c>
    </row>
    <row r="37" spans="2:93" ht="21" customHeight="1">
      <c r="B37" s="75" t="s">
        <v>245</v>
      </c>
      <c r="C37" s="360" t="s">
        <v>285</v>
      </c>
      <c r="D37" s="361"/>
      <c r="E37" s="199" t="s">
        <v>254</v>
      </c>
      <c r="F37" s="76">
        <v>1100000000</v>
      </c>
      <c r="G37" s="77">
        <v>15</v>
      </c>
      <c r="H37" s="94">
        <f t="shared" si="10"/>
        <v>73333333.333333328</v>
      </c>
      <c r="I37" s="102" t="s">
        <v>286</v>
      </c>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114">
        <f t="shared" si="26"/>
        <v>73333333.333333328</v>
      </c>
      <c r="AR37" s="114">
        <f t="shared" si="26"/>
        <v>73333333.333333328</v>
      </c>
      <c r="AS37" s="114">
        <f t="shared" si="26"/>
        <v>73333333.333333328</v>
      </c>
      <c r="AT37" s="114">
        <f t="shared" si="26"/>
        <v>73333333.333333328</v>
      </c>
      <c r="AU37" s="114">
        <f t="shared" si="26"/>
        <v>73333333.333333328</v>
      </c>
      <c r="AV37" s="114">
        <f t="shared" si="26"/>
        <v>73333333.333333328</v>
      </c>
      <c r="AW37" s="114">
        <f t="shared" si="26"/>
        <v>73333333.333333328</v>
      </c>
      <c r="AX37" s="114">
        <f t="shared" si="26"/>
        <v>73333333.333333328</v>
      </c>
      <c r="AY37" s="114">
        <f t="shared" si="26"/>
        <v>73333333.333333328</v>
      </c>
      <c r="AZ37" s="114">
        <f t="shared" si="26"/>
        <v>73333333.333333328</v>
      </c>
      <c r="BA37" s="114">
        <f t="shared" si="26"/>
        <v>73333333.333333328</v>
      </c>
      <c r="BB37" s="114">
        <f t="shared" si="26"/>
        <v>73333333.333333328</v>
      </c>
      <c r="BC37" s="114">
        <f t="shared" si="26"/>
        <v>73333333.333333328</v>
      </c>
      <c r="BD37" s="114">
        <f t="shared" si="26"/>
        <v>73333333.333333328</v>
      </c>
      <c r="BE37" s="114">
        <f t="shared" si="26"/>
        <v>73333333.333333328</v>
      </c>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row>
    <row r="38" spans="2:93" ht="21" customHeight="1">
      <c r="B38" s="75" t="s">
        <v>245</v>
      </c>
      <c r="C38" s="355" t="s">
        <v>287</v>
      </c>
      <c r="D38" s="356"/>
      <c r="E38" s="200"/>
      <c r="F38" s="76">
        <v>440000000.00000006</v>
      </c>
      <c r="G38" s="77">
        <v>8</v>
      </c>
      <c r="H38" s="94">
        <f t="shared" si="10"/>
        <v>55000000.000000007</v>
      </c>
      <c r="I38" s="102" t="s">
        <v>288</v>
      </c>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114">
        <f t="shared" si="26"/>
        <v>55000000.000000007</v>
      </c>
      <c r="AY38" s="114">
        <f t="shared" si="26"/>
        <v>55000000.000000007</v>
      </c>
      <c r="AZ38" s="114">
        <f t="shared" si="26"/>
        <v>55000000.000000007</v>
      </c>
      <c r="BA38" s="114">
        <f t="shared" si="26"/>
        <v>55000000.000000007</v>
      </c>
      <c r="BB38" s="114">
        <f t="shared" si="26"/>
        <v>55000000.000000007</v>
      </c>
      <c r="BC38" s="114">
        <f t="shared" si="26"/>
        <v>55000000.000000007</v>
      </c>
      <c r="BD38" s="114">
        <f t="shared" si="26"/>
        <v>55000000.000000007</v>
      </c>
      <c r="BE38" s="114">
        <f t="shared" si="26"/>
        <v>55000000.000000007</v>
      </c>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row>
    <row r="39" spans="2:93" ht="21" customHeight="1">
      <c r="B39" s="75" t="s">
        <v>245</v>
      </c>
      <c r="C39" s="360" t="s">
        <v>289</v>
      </c>
      <c r="D39" s="361"/>
      <c r="E39" s="199" t="s">
        <v>254</v>
      </c>
      <c r="F39" s="76">
        <v>440000000.00000006</v>
      </c>
      <c r="G39" s="77">
        <v>8</v>
      </c>
      <c r="H39" s="94">
        <f t="shared" si="10"/>
        <v>55000000.000000007</v>
      </c>
      <c r="I39" s="102" t="s">
        <v>290</v>
      </c>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114">
        <f t="shared" si="26"/>
        <v>55000000.000000007</v>
      </c>
      <c r="AY39" s="114">
        <f t="shared" si="26"/>
        <v>55000000.000000007</v>
      </c>
      <c r="AZ39" s="114">
        <f t="shared" si="26"/>
        <v>55000000.000000007</v>
      </c>
      <c r="BA39" s="114">
        <f t="shared" si="26"/>
        <v>55000000.000000007</v>
      </c>
      <c r="BB39" s="114">
        <f t="shared" si="26"/>
        <v>55000000.000000007</v>
      </c>
      <c r="BC39" s="114">
        <f t="shared" si="26"/>
        <v>55000000.000000007</v>
      </c>
      <c r="BD39" s="114">
        <f t="shared" si="26"/>
        <v>55000000.000000007</v>
      </c>
      <c r="BE39" s="114">
        <f>$H39</f>
        <v>55000000.000000007</v>
      </c>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row>
    <row r="40" spans="2:93" ht="26.45" customHeight="1">
      <c r="B40" s="69" t="s">
        <v>247</v>
      </c>
      <c r="C40" s="364" t="s">
        <v>200</v>
      </c>
      <c r="D40" s="364"/>
      <c r="E40" s="147" t="s">
        <v>254</v>
      </c>
      <c r="F40" s="70">
        <v>1320000000</v>
      </c>
      <c r="G40" s="71">
        <v>48</v>
      </c>
      <c r="H40" s="95">
        <f>F40/G40</f>
        <v>27500000</v>
      </c>
      <c r="I40" s="103" t="s">
        <v>244</v>
      </c>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115">
        <f>$H40</f>
        <v>27500000</v>
      </c>
      <c r="AR40" s="115">
        <f t="shared" ref="AR40:BG43" si="29">$H40</f>
        <v>27500000</v>
      </c>
      <c r="AS40" s="115">
        <f t="shared" si="29"/>
        <v>27500000</v>
      </c>
      <c r="AT40" s="115">
        <f t="shared" si="29"/>
        <v>27500000</v>
      </c>
      <c r="AU40" s="115">
        <f t="shared" si="29"/>
        <v>27500000</v>
      </c>
      <c r="AV40" s="115">
        <f t="shared" si="29"/>
        <v>27500000</v>
      </c>
      <c r="AW40" s="115">
        <f t="shared" si="29"/>
        <v>27500000</v>
      </c>
      <c r="AX40" s="115">
        <f t="shared" si="26"/>
        <v>27500000</v>
      </c>
      <c r="AY40" s="115">
        <f t="shared" si="26"/>
        <v>27500000</v>
      </c>
      <c r="AZ40" s="115">
        <f t="shared" si="26"/>
        <v>27500000</v>
      </c>
      <c r="BA40" s="115">
        <f t="shared" si="26"/>
        <v>27500000</v>
      </c>
      <c r="BB40" s="115">
        <f t="shared" si="26"/>
        <v>27500000</v>
      </c>
      <c r="BC40" s="115">
        <f>$H40</f>
        <v>27500000</v>
      </c>
      <c r="BD40" s="115">
        <f t="shared" si="29"/>
        <v>27500000</v>
      </c>
      <c r="BE40" s="115">
        <f t="shared" si="29"/>
        <v>27500000</v>
      </c>
      <c r="BF40" s="115">
        <f t="shared" si="29"/>
        <v>27500000</v>
      </c>
      <c r="BG40" s="115">
        <f t="shared" si="29"/>
        <v>27500000</v>
      </c>
      <c r="BH40" s="115">
        <f t="shared" ref="BH40:BN40" si="30">$H40</f>
        <v>27500000</v>
      </c>
      <c r="BI40" s="115">
        <f t="shared" si="30"/>
        <v>27500000</v>
      </c>
      <c r="BJ40" s="115">
        <f t="shared" si="30"/>
        <v>27500000</v>
      </c>
      <c r="BK40" s="115">
        <f t="shared" si="30"/>
        <v>27500000</v>
      </c>
      <c r="BL40" s="115">
        <f t="shared" si="30"/>
        <v>27500000</v>
      </c>
      <c r="BM40" s="115">
        <f t="shared" si="30"/>
        <v>27500000</v>
      </c>
      <c r="BN40" s="115">
        <f t="shared" si="30"/>
        <v>27500000</v>
      </c>
      <c r="BO40" s="115">
        <f>$H40</f>
        <v>27500000</v>
      </c>
      <c r="BP40" s="115">
        <f t="shared" ref="BP40:BZ40" si="31">$H40</f>
        <v>27500000</v>
      </c>
      <c r="BQ40" s="115">
        <f t="shared" si="31"/>
        <v>27500000</v>
      </c>
      <c r="BR40" s="115">
        <f t="shared" si="31"/>
        <v>27500000</v>
      </c>
      <c r="BS40" s="115">
        <f t="shared" si="31"/>
        <v>27500000</v>
      </c>
      <c r="BT40" s="115">
        <f t="shared" si="31"/>
        <v>27500000</v>
      </c>
      <c r="BU40" s="115">
        <f t="shared" si="31"/>
        <v>27500000</v>
      </c>
      <c r="BV40" s="115">
        <f t="shared" si="31"/>
        <v>27500000</v>
      </c>
      <c r="BW40" s="115">
        <f t="shared" si="31"/>
        <v>27500000</v>
      </c>
      <c r="BX40" s="115">
        <f t="shared" si="31"/>
        <v>27500000</v>
      </c>
      <c r="BY40" s="115">
        <f t="shared" si="31"/>
        <v>27500000</v>
      </c>
      <c r="BZ40" s="115">
        <f t="shared" si="31"/>
        <v>27500000</v>
      </c>
      <c r="CA40" s="115">
        <f>$H40</f>
        <v>27500000</v>
      </c>
      <c r="CB40" s="115">
        <f t="shared" ref="CB40:CL40" si="32">$H40</f>
        <v>27500000</v>
      </c>
      <c r="CC40" s="115">
        <f t="shared" si="32"/>
        <v>27500000</v>
      </c>
      <c r="CD40" s="115">
        <f t="shared" si="32"/>
        <v>27500000</v>
      </c>
      <c r="CE40" s="115">
        <f t="shared" si="32"/>
        <v>27500000</v>
      </c>
      <c r="CF40" s="115">
        <f t="shared" si="32"/>
        <v>27500000</v>
      </c>
      <c r="CG40" s="115">
        <f t="shared" si="32"/>
        <v>27500000</v>
      </c>
      <c r="CH40" s="115">
        <f t="shared" si="32"/>
        <v>27500000</v>
      </c>
      <c r="CI40" s="115">
        <f t="shared" si="32"/>
        <v>27500000</v>
      </c>
      <c r="CJ40" s="115">
        <f t="shared" si="32"/>
        <v>27500000</v>
      </c>
      <c r="CK40" s="115">
        <f t="shared" si="32"/>
        <v>27500000</v>
      </c>
      <c r="CL40" s="115">
        <f t="shared" si="32"/>
        <v>27500000</v>
      </c>
      <c r="CM40" s="35"/>
      <c r="CN40" s="35"/>
      <c r="CO40" s="35"/>
    </row>
    <row r="41" spans="2:93" ht="26.45" customHeight="1">
      <c r="B41" s="69" t="s">
        <v>247</v>
      </c>
      <c r="C41" s="364" t="s">
        <v>291</v>
      </c>
      <c r="D41" s="364"/>
      <c r="E41" s="147" t="s">
        <v>254</v>
      </c>
      <c r="F41" s="70">
        <v>110000000.00000001</v>
      </c>
      <c r="G41" s="71">
        <v>6</v>
      </c>
      <c r="H41" s="95">
        <f t="shared" si="10"/>
        <v>18333333.333333336</v>
      </c>
      <c r="I41" s="103" t="s">
        <v>244</v>
      </c>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115">
        <f t="shared" ref="AO41:AP41" si="33">$H41</f>
        <v>18333333.333333336</v>
      </c>
      <c r="AP41" s="115">
        <f t="shared" si="33"/>
        <v>18333333.333333336</v>
      </c>
      <c r="AQ41" s="115">
        <f>$H41</f>
        <v>18333333.333333336</v>
      </c>
      <c r="AR41" s="115">
        <f t="shared" si="29"/>
        <v>18333333.333333336</v>
      </c>
      <c r="AS41" s="115">
        <f t="shared" si="29"/>
        <v>18333333.333333336</v>
      </c>
      <c r="AT41" s="115">
        <f>$H41</f>
        <v>18333333.333333336</v>
      </c>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row>
    <row r="42" spans="2:93" ht="40.5">
      <c r="B42" s="66" t="s">
        <v>248</v>
      </c>
      <c r="C42" s="362" t="s">
        <v>33</v>
      </c>
      <c r="D42" s="363"/>
      <c r="E42" s="203" t="s">
        <v>292</v>
      </c>
      <c r="F42" s="67">
        <v>990000000.00000012</v>
      </c>
      <c r="G42" s="68">
        <v>32</v>
      </c>
      <c r="H42" s="96">
        <f t="shared" si="10"/>
        <v>30937500.000000004</v>
      </c>
      <c r="I42" s="104" t="s">
        <v>244</v>
      </c>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116">
        <f>$H42</f>
        <v>30937500.000000004</v>
      </c>
      <c r="AR42" s="116">
        <f t="shared" si="29"/>
        <v>30937500.000000004</v>
      </c>
      <c r="AS42" s="116">
        <f t="shared" si="29"/>
        <v>30937500.000000004</v>
      </c>
      <c r="AT42" s="116">
        <f t="shared" si="29"/>
        <v>30937500.000000004</v>
      </c>
      <c r="AU42" s="116">
        <f t="shared" si="29"/>
        <v>30937500.000000004</v>
      </c>
      <c r="AV42" s="116">
        <f t="shared" si="29"/>
        <v>30937500.000000004</v>
      </c>
      <c r="AW42" s="116">
        <f t="shared" si="29"/>
        <v>30937500.000000004</v>
      </c>
      <c r="AX42" s="116">
        <f t="shared" si="29"/>
        <v>30937500.000000004</v>
      </c>
      <c r="AY42" s="116">
        <f t="shared" si="29"/>
        <v>30937500.000000004</v>
      </c>
      <c r="AZ42" s="116">
        <f t="shared" si="29"/>
        <v>30937500.000000004</v>
      </c>
      <c r="BA42" s="116">
        <f t="shared" si="29"/>
        <v>30937500.000000004</v>
      </c>
      <c r="BB42" s="116">
        <f t="shared" si="29"/>
        <v>30937500.000000004</v>
      </c>
      <c r="BC42" s="116">
        <f t="shared" si="29"/>
        <v>30937500.000000004</v>
      </c>
      <c r="BD42" s="116">
        <f t="shared" si="29"/>
        <v>30937500.000000004</v>
      </c>
      <c r="BE42" s="116">
        <f t="shared" si="29"/>
        <v>30937500.000000004</v>
      </c>
      <c r="BF42" s="116">
        <f>$H42</f>
        <v>30937500.000000004</v>
      </c>
      <c r="BG42" s="116">
        <f t="shared" si="29"/>
        <v>30937500.000000004</v>
      </c>
      <c r="BH42" s="116">
        <f t="shared" ref="BH42:BW43" si="34">$H42</f>
        <v>30937500.000000004</v>
      </c>
      <c r="BI42" s="116">
        <f t="shared" si="34"/>
        <v>30937500.000000004</v>
      </c>
      <c r="BJ42" s="116">
        <f t="shared" si="34"/>
        <v>30937500.000000004</v>
      </c>
      <c r="BK42" s="116">
        <f t="shared" si="34"/>
        <v>30937500.000000004</v>
      </c>
      <c r="BL42" s="116">
        <f t="shared" si="34"/>
        <v>30937500.000000004</v>
      </c>
      <c r="BM42" s="116">
        <f t="shared" si="34"/>
        <v>30937500.000000004</v>
      </c>
      <c r="BN42" s="116">
        <f t="shared" si="34"/>
        <v>30937500.000000004</v>
      </c>
      <c r="BO42" s="116">
        <f t="shared" si="34"/>
        <v>30937500.000000004</v>
      </c>
      <c r="BP42" s="116">
        <f t="shared" si="34"/>
        <v>30937500.000000004</v>
      </c>
      <c r="BQ42" s="116">
        <f t="shared" si="34"/>
        <v>30937500.000000004</v>
      </c>
      <c r="BR42" s="116">
        <f t="shared" si="34"/>
        <v>30937500.000000004</v>
      </c>
      <c r="BS42" s="116">
        <f t="shared" si="34"/>
        <v>30937500.000000004</v>
      </c>
      <c r="BT42" s="116">
        <f t="shared" si="34"/>
        <v>30937500.000000004</v>
      </c>
      <c r="BU42" s="116">
        <f t="shared" si="34"/>
        <v>30937500.000000004</v>
      </c>
      <c r="BV42" s="116">
        <f t="shared" si="34"/>
        <v>30937500.000000004</v>
      </c>
      <c r="BW42" s="35"/>
      <c r="BX42" s="35"/>
      <c r="BY42" s="35"/>
      <c r="BZ42" s="35"/>
      <c r="CA42" s="35"/>
      <c r="CB42" s="35"/>
      <c r="CC42" s="35"/>
      <c r="CD42" s="35"/>
      <c r="CE42" s="35"/>
      <c r="CF42" s="35"/>
      <c r="CG42" s="35"/>
      <c r="CH42" s="35"/>
      <c r="CI42" s="35"/>
      <c r="CJ42" s="35"/>
      <c r="CK42" s="35"/>
      <c r="CL42" s="35"/>
      <c r="CM42" s="35"/>
      <c r="CN42" s="35"/>
      <c r="CO42" s="35"/>
    </row>
    <row r="43" spans="2:93" ht="40.5">
      <c r="B43" s="66" t="s">
        <v>248</v>
      </c>
      <c r="C43" s="365" t="s">
        <v>293</v>
      </c>
      <c r="D43" s="366"/>
      <c r="E43" s="195" t="s">
        <v>292</v>
      </c>
      <c r="F43" s="67">
        <v>1650000000.0000002</v>
      </c>
      <c r="G43" s="68">
        <v>36</v>
      </c>
      <c r="H43" s="96">
        <f t="shared" si="10"/>
        <v>45833333.333333343</v>
      </c>
      <c r="I43" s="104" t="s">
        <v>244</v>
      </c>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116">
        <f t="shared" ref="AN43:BA56" si="35">$H43</f>
        <v>45833333.333333343</v>
      </c>
      <c r="AO43" s="116">
        <f t="shared" si="35"/>
        <v>45833333.333333343</v>
      </c>
      <c r="AP43" s="116">
        <f t="shared" si="35"/>
        <v>45833333.333333343</v>
      </c>
      <c r="AQ43" s="116">
        <f>$H43</f>
        <v>45833333.333333343</v>
      </c>
      <c r="AR43" s="116">
        <f>$H43</f>
        <v>45833333.333333343</v>
      </c>
      <c r="AS43" s="116">
        <f t="shared" si="35"/>
        <v>45833333.333333343</v>
      </c>
      <c r="AT43" s="116">
        <f t="shared" si="35"/>
        <v>45833333.333333343</v>
      </c>
      <c r="AU43" s="116">
        <f t="shared" si="29"/>
        <v>45833333.333333343</v>
      </c>
      <c r="AV43" s="116">
        <f t="shared" si="35"/>
        <v>45833333.333333343</v>
      </c>
      <c r="AW43" s="116">
        <f t="shared" si="35"/>
        <v>45833333.333333343</v>
      </c>
      <c r="AX43" s="116">
        <f t="shared" si="35"/>
        <v>45833333.333333343</v>
      </c>
      <c r="AY43" s="116">
        <f t="shared" si="29"/>
        <v>45833333.333333343</v>
      </c>
      <c r="AZ43" s="116">
        <f t="shared" si="35"/>
        <v>45833333.333333343</v>
      </c>
      <c r="BA43" s="116">
        <f t="shared" si="35"/>
        <v>45833333.333333343</v>
      </c>
      <c r="BB43" s="116">
        <f t="shared" si="29"/>
        <v>45833333.333333343</v>
      </c>
      <c r="BC43" s="116">
        <f>$H43</f>
        <v>45833333.333333343</v>
      </c>
      <c r="BD43" s="116">
        <f>$H43</f>
        <v>45833333.333333343</v>
      </c>
      <c r="BE43" s="116">
        <f t="shared" si="29"/>
        <v>45833333.333333343</v>
      </c>
      <c r="BF43" s="116">
        <f t="shared" si="29"/>
        <v>45833333.333333343</v>
      </c>
      <c r="BG43" s="116">
        <f t="shared" si="29"/>
        <v>45833333.333333343</v>
      </c>
      <c r="BH43" s="116">
        <f t="shared" si="34"/>
        <v>45833333.333333343</v>
      </c>
      <c r="BI43" s="116">
        <f t="shared" si="34"/>
        <v>45833333.333333343</v>
      </c>
      <c r="BJ43" s="116">
        <f t="shared" si="34"/>
        <v>45833333.333333343</v>
      </c>
      <c r="BK43" s="116">
        <f t="shared" si="34"/>
        <v>45833333.333333343</v>
      </c>
      <c r="BL43" s="116">
        <f t="shared" si="34"/>
        <v>45833333.333333343</v>
      </c>
      <c r="BM43" s="116">
        <f t="shared" si="34"/>
        <v>45833333.333333343</v>
      </c>
      <c r="BN43" s="116">
        <f t="shared" si="34"/>
        <v>45833333.333333343</v>
      </c>
      <c r="BO43" s="116">
        <f>$H43</f>
        <v>45833333.333333343</v>
      </c>
      <c r="BP43" s="116">
        <f>$H43</f>
        <v>45833333.333333343</v>
      </c>
      <c r="BQ43" s="116">
        <f t="shared" si="34"/>
        <v>45833333.333333343</v>
      </c>
      <c r="BR43" s="116">
        <f t="shared" si="34"/>
        <v>45833333.333333343</v>
      </c>
      <c r="BS43" s="116">
        <f t="shared" si="34"/>
        <v>45833333.333333343</v>
      </c>
      <c r="BT43" s="116">
        <f t="shared" si="34"/>
        <v>45833333.333333343</v>
      </c>
      <c r="BU43" s="116">
        <f t="shared" si="34"/>
        <v>45833333.333333343</v>
      </c>
      <c r="BV43" s="116">
        <f t="shared" si="34"/>
        <v>45833333.333333343</v>
      </c>
      <c r="BW43" s="116">
        <f t="shared" si="34"/>
        <v>45833333.333333343</v>
      </c>
      <c r="BX43" s="35"/>
      <c r="BY43" s="35"/>
      <c r="BZ43" s="35"/>
      <c r="CA43" s="35"/>
      <c r="CB43" s="35"/>
      <c r="CC43" s="35"/>
      <c r="CD43" s="35"/>
      <c r="CE43" s="35"/>
      <c r="CF43" s="35"/>
      <c r="CG43" s="35"/>
      <c r="CH43" s="35"/>
      <c r="CI43" s="35"/>
      <c r="CJ43" s="35"/>
      <c r="CK43" s="35"/>
      <c r="CL43" s="35"/>
      <c r="CM43" s="35"/>
      <c r="CN43" s="35"/>
      <c r="CO43" s="35"/>
    </row>
    <row r="44" spans="2:93" ht="21" customHeight="1">
      <c r="B44" s="66" t="s">
        <v>248</v>
      </c>
      <c r="C44" s="362" t="s">
        <v>88</v>
      </c>
      <c r="D44" s="363"/>
      <c r="E44" s="203" t="s">
        <v>292</v>
      </c>
      <c r="F44" s="67">
        <v>66000000.000000007</v>
      </c>
      <c r="G44" s="68">
        <v>2</v>
      </c>
      <c r="H44" s="96">
        <f t="shared" si="10"/>
        <v>33000000.000000004</v>
      </c>
      <c r="I44" s="104" t="s">
        <v>244</v>
      </c>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116">
        <f t="shared" si="35"/>
        <v>33000000.000000004</v>
      </c>
      <c r="AP44" s="116">
        <f t="shared" si="35"/>
        <v>33000000.000000004</v>
      </c>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row>
    <row r="45" spans="2:93" ht="21" customHeight="1">
      <c r="B45" s="66" t="s">
        <v>248</v>
      </c>
      <c r="C45" s="362" t="s">
        <v>97</v>
      </c>
      <c r="D45" s="363"/>
      <c r="E45" s="203" t="s">
        <v>292</v>
      </c>
      <c r="F45" s="67">
        <v>66000000.000000007</v>
      </c>
      <c r="G45" s="68">
        <v>3</v>
      </c>
      <c r="H45" s="96">
        <f t="shared" si="10"/>
        <v>22000000.000000004</v>
      </c>
      <c r="I45" s="104" t="s">
        <v>244</v>
      </c>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116">
        <f t="shared" si="35"/>
        <v>22000000.000000004</v>
      </c>
      <c r="AP45" s="116">
        <f t="shared" si="35"/>
        <v>22000000.000000004</v>
      </c>
      <c r="AQ45" s="116">
        <f t="shared" si="35"/>
        <v>22000000.000000004</v>
      </c>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row>
    <row r="46" spans="2:93" ht="21" customHeight="1">
      <c r="B46" s="66" t="s">
        <v>248</v>
      </c>
      <c r="C46" s="362" t="s">
        <v>104</v>
      </c>
      <c r="D46" s="363"/>
      <c r="E46" s="203" t="s">
        <v>292</v>
      </c>
      <c r="F46" s="67">
        <v>1320000000</v>
      </c>
      <c r="G46" s="68">
        <v>40</v>
      </c>
      <c r="H46" s="96">
        <f t="shared" si="10"/>
        <v>33000000</v>
      </c>
      <c r="I46" s="104" t="s">
        <v>244</v>
      </c>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116">
        <f t="shared" si="35"/>
        <v>33000000</v>
      </c>
      <c r="AQ46" s="116">
        <f t="shared" si="35"/>
        <v>33000000</v>
      </c>
      <c r="AR46" s="116">
        <f t="shared" si="35"/>
        <v>33000000</v>
      </c>
      <c r="AS46" s="116">
        <f t="shared" si="35"/>
        <v>33000000</v>
      </c>
      <c r="AT46" s="116">
        <f t="shared" si="35"/>
        <v>33000000</v>
      </c>
      <c r="AU46" s="116">
        <f t="shared" si="35"/>
        <v>33000000</v>
      </c>
      <c r="AV46" s="116">
        <f t="shared" si="35"/>
        <v>33000000</v>
      </c>
      <c r="AW46" s="116">
        <f t="shared" si="35"/>
        <v>33000000</v>
      </c>
      <c r="AX46" s="116">
        <f t="shared" si="35"/>
        <v>33000000</v>
      </c>
      <c r="AY46" s="116">
        <f t="shared" si="35"/>
        <v>33000000</v>
      </c>
      <c r="AZ46" s="116">
        <f t="shared" si="35"/>
        <v>33000000</v>
      </c>
      <c r="BA46" s="116">
        <f t="shared" si="35"/>
        <v>33000000</v>
      </c>
      <c r="BB46" s="116">
        <f t="shared" ref="BB46:CC46" si="36">$H46</f>
        <v>33000000</v>
      </c>
      <c r="BC46" s="116">
        <f t="shared" si="36"/>
        <v>33000000</v>
      </c>
      <c r="BD46" s="116">
        <f t="shared" si="36"/>
        <v>33000000</v>
      </c>
      <c r="BE46" s="116">
        <f t="shared" si="36"/>
        <v>33000000</v>
      </c>
      <c r="BF46" s="116">
        <f t="shared" si="36"/>
        <v>33000000</v>
      </c>
      <c r="BG46" s="116">
        <f t="shared" si="36"/>
        <v>33000000</v>
      </c>
      <c r="BH46" s="116">
        <f t="shared" si="36"/>
        <v>33000000</v>
      </c>
      <c r="BI46" s="116">
        <f t="shared" si="36"/>
        <v>33000000</v>
      </c>
      <c r="BJ46" s="116">
        <f t="shared" si="36"/>
        <v>33000000</v>
      </c>
      <c r="BK46" s="116">
        <f t="shared" si="36"/>
        <v>33000000</v>
      </c>
      <c r="BL46" s="116">
        <f t="shared" si="36"/>
        <v>33000000</v>
      </c>
      <c r="BM46" s="116">
        <f t="shared" si="36"/>
        <v>33000000</v>
      </c>
      <c r="BN46" s="116">
        <f t="shared" si="36"/>
        <v>33000000</v>
      </c>
      <c r="BO46" s="116">
        <f t="shared" si="36"/>
        <v>33000000</v>
      </c>
      <c r="BP46" s="116">
        <f t="shared" si="36"/>
        <v>33000000</v>
      </c>
      <c r="BQ46" s="116">
        <f t="shared" si="36"/>
        <v>33000000</v>
      </c>
      <c r="BR46" s="116">
        <f t="shared" si="36"/>
        <v>33000000</v>
      </c>
      <c r="BS46" s="116">
        <f t="shared" si="36"/>
        <v>33000000</v>
      </c>
      <c r="BT46" s="116">
        <f t="shared" si="36"/>
        <v>33000000</v>
      </c>
      <c r="BU46" s="116">
        <f t="shared" si="36"/>
        <v>33000000</v>
      </c>
      <c r="BV46" s="116">
        <f t="shared" si="36"/>
        <v>33000000</v>
      </c>
      <c r="BW46" s="116">
        <f t="shared" si="36"/>
        <v>33000000</v>
      </c>
      <c r="BX46" s="116">
        <f t="shared" si="36"/>
        <v>33000000</v>
      </c>
      <c r="BY46" s="116">
        <f t="shared" si="36"/>
        <v>33000000</v>
      </c>
      <c r="BZ46" s="116">
        <f t="shared" si="36"/>
        <v>33000000</v>
      </c>
      <c r="CA46" s="116">
        <f t="shared" si="36"/>
        <v>33000000</v>
      </c>
      <c r="CB46" s="116">
        <f t="shared" si="36"/>
        <v>33000000</v>
      </c>
      <c r="CC46" s="116">
        <f t="shared" si="36"/>
        <v>33000000</v>
      </c>
      <c r="CD46" s="35"/>
      <c r="CE46" s="35"/>
      <c r="CF46" s="35"/>
      <c r="CG46" s="35"/>
      <c r="CH46" s="35"/>
      <c r="CI46" s="35"/>
      <c r="CJ46" s="35"/>
      <c r="CK46" s="35"/>
      <c r="CL46" s="35"/>
      <c r="CM46" s="35"/>
      <c r="CN46" s="35"/>
      <c r="CO46" s="35"/>
    </row>
    <row r="47" spans="2:93" ht="21" customHeight="1">
      <c r="B47" s="66" t="s">
        <v>248</v>
      </c>
      <c r="C47" s="362" t="s">
        <v>113</v>
      </c>
      <c r="D47" s="363"/>
      <c r="E47" s="203" t="s">
        <v>292</v>
      </c>
      <c r="F47" s="67">
        <v>198000000.00000003</v>
      </c>
      <c r="G47" s="68">
        <v>8</v>
      </c>
      <c r="H47" s="96">
        <f t="shared" si="10"/>
        <v>24750000.000000004</v>
      </c>
      <c r="I47" s="104" t="s">
        <v>244</v>
      </c>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116">
        <f t="shared" si="35"/>
        <v>24750000.000000004</v>
      </c>
      <c r="AR47" s="116">
        <f t="shared" si="35"/>
        <v>24750000.000000004</v>
      </c>
      <c r="AS47" s="116">
        <f t="shared" si="35"/>
        <v>24750000.000000004</v>
      </c>
      <c r="AT47" s="116">
        <f t="shared" si="35"/>
        <v>24750000.000000004</v>
      </c>
      <c r="AU47" s="116">
        <f t="shared" si="35"/>
        <v>24750000.000000004</v>
      </c>
      <c r="AV47" s="116">
        <f t="shared" si="35"/>
        <v>24750000.000000004</v>
      </c>
      <c r="AW47" s="116">
        <f t="shared" si="35"/>
        <v>24750000.000000004</v>
      </c>
      <c r="AX47" s="116">
        <f t="shared" si="35"/>
        <v>24750000.000000004</v>
      </c>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row>
    <row r="48" spans="2:93" ht="21" customHeight="1" collapsed="1">
      <c r="B48" s="66" t="s">
        <v>248</v>
      </c>
      <c r="C48" s="362" t="s">
        <v>126</v>
      </c>
      <c r="D48" s="363"/>
      <c r="E48" s="203" t="s">
        <v>292</v>
      </c>
      <c r="F48" s="67">
        <v>99000000.000000015</v>
      </c>
      <c r="G48" s="68">
        <v>4</v>
      </c>
      <c r="H48" s="96">
        <f t="shared" si="10"/>
        <v>24750000.000000004</v>
      </c>
      <c r="I48" s="104" t="s">
        <v>244</v>
      </c>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116">
        <f t="shared" si="35"/>
        <v>24750000.000000004</v>
      </c>
      <c r="AQ48" s="116">
        <f t="shared" si="35"/>
        <v>24750000.000000004</v>
      </c>
      <c r="AR48" s="116">
        <f t="shared" si="35"/>
        <v>24750000.000000004</v>
      </c>
      <c r="AS48" s="116">
        <f t="shared" si="35"/>
        <v>24750000.000000004</v>
      </c>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row>
    <row r="49" spans="2:93" ht="21" customHeight="1">
      <c r="B49" s="66" t="s">
        <v>248</v>
      </c>
      <c r="C49" s="362" t="s">
        <v>134</v>
      </c>
      <c r="D49" s="363"/>
      <c r="E49" s="203" t="s">
        <v>292</v>
      </c>
      <c r="F49" s="67">
        <v>880000000.00000012</v>
      </c>
      <c r="G49" s="68">
        <v>27</v>
      </c>
      <c r="H49" s="96">
        <f t="shared" si="10"/>
        <v>32592592.592592597</v>
      </c>
      <c r="I49" s="104" t="s">
        <v>244</v>
      </c>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116">
        <f t="shared" si="35"/>
        <v>32592592.592592597</v>
      </c>
      <c r="AQ49" s="116">
        <f t="shared" si="35"/>
        <v>32592592.592592597</v>
      </c>
      <c r="AR49" s="116">
        <f t="shared" si="35"/>
        <v>32592592.592592597</v>
      </c>
      <c r="AS49" s="116">
        <f t="shared" si="35"/>
        <v>32592592.592592597</v>
      </c>
      <c r="AT49" s="116">
        <f t="shared" si="35"/>
        <v>32592592.592592597</v>
      </c>
      <c r="AU49" s="116">
        <f t="shared" si="35"/>
        <v>32592592.592592597</v>
      </c>
      <c r="AV49" s="116">
        <f t="shared" si="35"/>
        <v>32592592.592592597</v>
      </c>
      <c r="AW49" s="116">
        <f t="shared" si="35"/>
        <v>32592592.592592597</v>
      </c>
      <c r="AX49" s="116">
        <f t="shared" si="35"/>
        <v>32592592.592592597</v>
      </c>
      <c r="AY49" s="116">
        <f t="shared" si="35"/>
        <v>32592592.592592597</v>
      </c>
      <c r="AZ49" s="116">
        <f t="shared" si="35"/>
        <v>32592592.592592597</v>
      </c>
      <c r="BA49" s="116">
        <f t="shared" si="35"/>
        <v>32592592.592592597</v>
      </c>
      <c r="BB49" s="116">
        <f t="shared" ref="BB49:BQ51" si="37">$H49</f>
        <v>32592592.592592597</v>
      </c>
      <c r="BC49" s="116">
        <f t="shared" si="37"/>
        <v>32592592.592592597</v>
      </c>
      <c r="BD49" s="116">
        <f t="shared" si="37"/>
        <v>32592592.592592597</v>
      </c>
      <c r="BE49" s="116">
        <f t="shared" si="37"/>
        <v>32592592.592592597</v>
      </c>
      <c r="BF49" s="116">
        <f t="shared" si="37"/>
        <v>32592592.592592597</v>
      </c>
      <c r="BG49" s="116">
        <f t="shared" si="37"/>
        <v>32592592.592592597</v>
      </c>
      <c r="BH49" s="116">
        <f t="shared" si="37"/>
        <v>32592592.592592597</v>
      </c>
      <c r="BI49" s="116">
        <f t="shared" si="37"/>
        <v>32592592.592592597</v>
      </c>
      <c r="BJ49" s="116">
        <f t="shared" si="37"/>
        <v>32592592.592592597</v>
      </c>
      <c r="BK49" s="116">
        <f t="shared" si="37"/>
        <v>32592592.592592597</v>
      </c>
      <c r="BL49" s="116">
        <f t="shared" si="37"/>
        <v>32592592.592592597</v>
      </c>
      <c r="BM49" s="116">
        <f t="shared" si="37"/>
        <v>32592592.592592597</v>
      </c>
      <c r="BN49" s="116">
        <f t="shared" si="37"/>
        <v>32592592.592592597</v>
      </c>
      <c r="BO49" s="116">
        <f t="shared" si="37"/>
        <v>32592592.592592597</v>
      </c>
      <c r="BP49" s="116">
        <f t="shared" si="37"/>
        <v>32592592.592592597</v>
      </c>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row>
    <row r="50" spans="2:93" ht="21" customHeight="1" collapsed="1">
      <c r="B50" s="66" t="s">
        <v>248</v>
      </c>
      <c r="C50" s="362" t="s">
        <v>144</v>
      </c>
      <c r="D50" s="363"/>
      <c r="E50" s="203" t="s">
        <v>292</v>
      </c>
      <c r="F50" s="67">
        <v>550000000</v>
      </c>
      <c r="G50" s="68">
        <v>18</v>
      </c>
      <c r="H50" s="96">
        <f t="shared" si="10"/>
        <v>30555555.555555556</v>
      </c>
      <c r="I50" s="104" t="s">
        <v>244</v>
      </c>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116">
        <f t="shared" si="35"/>
        <v>30555555.555555556</v>
      </c>
      <c r="BA50" s="116">
        <f t="shared" si="35"/>
        <v>30555555.555555556</v>
      </c>
      <c r="BB50" s="116">
        <f t="shared" si="37"/>
        <v>30555555.555555556</v>
      </c>
      <c r="BC50" s="116">
        <f t="shared" si="37"/>
        <v>30555555.555555556</v>
      </c>
      <c r="BD50" s="116">
        <f t="shared" si="37"/>
        <v>30555555.555555556</v>
      </c>
      <c r="BE50" s="116">
        <f t="shared" si="37"/>
        <v>30555555.555555556</v>
      </c>
      <c r="BF50" s="116">
        <f t="shared" si="37"/>
        <v>30555555.555555556</v>
      </c>
      <c r="BG50" s="116">
        <f t="shared" si="37"/>
        <v>30555555.555555556</v>
      </c>
      <c r="BH50" s="116">
        <f t="shared" si="37"/>
        <v>30555555.555555556</v>
      </c>
      <c r="BI50" s="116">
        <f t="shared" si="37"/>
        <v>30555555.555555556</v>
      </c>
      <c r="BJ50" s="116">
        <f t="shared" si="37"/>
        <v>30555555.555555556</v>
      </c>
      <c r="BK50" s="116">
        <f t="shared" si="37"/>
        <v>30555555.555555556</v>
      </c>
      <c r="BL50" s="116">
        <f t="shared" si="37"/>
        <v>30555555.555555556</v>
      </c>
      <c r="BM50" s="116">
        <f t="shared" si="37"/>
        <v>30555555.555555556</v>
      </c>
      <c r="BN50" s="116">
        <f t="shared" si="37"/>
        <v>30555555.555555556</v>
      </c>
      <c r="BO50" s="116">
        <f t="shared" si="37"/>
        <v>30555555.555555556</v>
      </c>
      <c r="BP50" s="116">
        <f t="shared" si="37"/>
        <v>30555555.555555556</v>
      </c>
      <c r="BQ50" s="116">
        <f t="shared" si="37"/>
        <v>30555555.555555556</v>
      </c>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row>
    <row r="51" spans="2:93" ht="21" customHeight="1">
      <c r="B51" s="66" t="s">
        <v>248</v>
      </c>
      <c r="C51" s="362" t="s">
        <v>157</v>
      </c>
      <c r="D51" s="363"/>
      <c r="E51" s="203" t="s">
        <v>292</v>
      </c>
      <c r="F51" s="67">
        <v>330000000</v>
      </c>
      <c r="G51" s="68">
        <v>9</v>
      </c>
      <c r="H51" s="96">
        <f t="shared" si="10"/>
        <v>36666666.666666664</v>
      </c>
      <c r="I51" s="104" t="s">
        <v>244</v>
      </c>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116">
        <f t="shared" si="35"/>
        <v>36666666.666666664</v>
      </c>
      <c r="AU51" s="116">
        <f t="shared" si="35"/>
        <v>36666666.666666664</v>
      </c>
      <c r="AV51" s="116">
        <f t="shared" si="35"/>
        <v>36666666.666666664</v>
      </c>
      <c r="AW51" s="116">
        <f t="shared" si="35"/>
        <v>36666666.666666664</v>
      </c>
      <c r="AX51" s="116">
        <f t="shared" si="35"/>
        <v>36666666.666666664</v>
      </c>
      <c r="AY51" s="116">
        <f t="shared" si="35"/>
        <v>36666666.666666664</v>
      </c>
      <c r="AZ51" s="116">
        <f t="shared" si="35"/>
        <v>36666666.666666664</v>
      </c>
      <c r="BA51" s="116">
        <f t="shared" si="35"/>
        <v>36666666.666666664</v>
      </c>
      <c r="BB51" s="116">
        <f t="shared" si="37"/>
        <v>36666666.666666664</v>
      </c>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row>
    <row r="52" spans="2:93" ht="21" customHeight="1" collapsed="1">
      <c r="B52" s="66" t="s">
        <v>248</v>
      </c>
      <c r="C52" s="362" t="s">
        <v>166</v>
      </c>
      <c r="D52" s="363"/>
      <c r="E52" s="203" t="s">
        <v>292</v>
      </c>
      <c r="F52" s="67">
        <v>330000000</v>
      </c>
      <c r="G52" s="68">
        <v>9</v>
      </c>
      <c r="H52" s="96">
        <f t="shared" si="10"/>
        <v>36666666.666666664</v>
      </c>
      <c r="I52" s="104" t="s">
        <v>244</v>
      </c>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116">
        <f t="shared" si="35"/>
        <v>36666666.666666664</v>
      </c>
      <c r="AX52" s="116">
        <f t="shared" si="35"/>
        <v>36666666.666666664</v>
      </c>
      <c r="AY52" s="116">
        <f t="shared" si="35"/>
        <v>36666666.666666664</v>
      </c>
      <c r="AZ52" s="116">
        <f t="shared" si="35"/>
        <v>36666666.666666664</v>
      </c>
      <c r="BA52" s="116">
        <f t="shared" si="35"/>
        <v>36666666.666666664</v>
      </c>
      <c r="BB52" s="116">
        <f t="shared" ref="BB52:BE52" si="38">$H52</f>
        <v>36666666.666666664</v>
      </c>
      <c r="BC52" s="116">
        <f t="shared" si="38"/>
        <v>36666666.666666664</v>
      </c>
      <c r="BD52" s="116">
        <f t="shared" si="38"/>
        <v>36666666.666666664</v>
      </c>
      <c r="BE52" s="116">
        <f t="shared" si="38"/>
        <v>36666666.666666664</v>
      </c>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row>
    <row r="53" spans="2:93" ht="21" customHeight="1" collapsed="1">
      <c r="B53" s="66" t="s">
        <v>248</v>
      </c>
      <c r="C53" s="362" t="s">
        <v>175</v>
      </c>
      <c r="D53" s="363"/>
      <c r="E53" s="203" t="s">
        <v>292</v>
      </c>
      <c r="F53" s="67">
        <v>880000000.00000012</v>
      </c>
      <c r="G53" s="68">
        <v>27</v>
      </c>
      <c r="H53" s="96">
        <f t="shared" si="10"/>
        <v>32592592.592592597</v>
      </c>
      <c r="I53" s="104" t="s">
        <v>244</v>
      </c>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116">
        <f t="shared" ref="BC53:CC53" si="39">$H53</f>
        <v>32592592.592592597</v>
      </c>
      <c r="BD53" s="116">
        <f t="shared" si="39"/>
        <v>32592592.592592597</v>
      </c>
      <c r="BE53" s="116">
        <f t="shared" si="39"/>
        <v>32592592.592592597</v>
      </c>
      <c r="BF53" s="116">
        <f t="shared" si="39"/>
        <v>32592592.592592597</v>
      </c>
      <c r="BG53" s="116">
        <f t="shared" si="39"/>
        <v>32592592.592592597</v>
      </c>
      <c r="BH53" s="116">
        <f t="shared" si="39"/>
        <v>32592592.592592597</v>
      </c>
      <c r="BI53" s="116">
        <f t="shared" si="39"/>
        <v>32592592.592592597</v>
      </c>
      <c r="BJ53" s="116">
        <f t="shared" si="39"/>
        <v>32592592.592592597</v>
      </c>
      <c r="BK53" s="116">
        <f t="shared" si="39"/>
        <v>32592592.592592597</v>
      </c>
      <c r="BL53" s="116">
        <f t="shared" si="39"/>
        <v>32592592.592592597</v>
      </c>
      <c r="BM53" s="116">
        <f t="shared" si="39"/>
        <v>32592592.592592597</v>
      </c>
      <c r="BN53" s="116">
        <f t="shared" si="39"/>
        <v>32592592.592592597</v>
      </c>
      <c r="BO53" s="116">
        <f t="shared" si="39"/>
        <v>32592592.592592597</v>
      </c>
      <c r="BP53" s="116">
        <f t="shared" si="39"/>
        <v>32592592.592592597</v>
      </c>
      <c r="BQ53" s="116">
        <f t="shared" si="39"/>
        <v>32592592.592592597</v>
      </c>
      <c r="BR53" s="116">
        <f t="shared" si="39"/>
        <v>32592592.592592597</v>
      </c>
      <c r="BS53" s="116">
        <f t="shared" si="39"/>
        <v>32592592.592592597</v>
      </c>
      <c r="BT53" s="116">
        <f t="shared" si="39"/>
        <v>32592592.592592597</v>
      </c>
      <c r="BU53" s="116">
        <f t="shared" si="39"/>
        <v>32592592.592592597</v>
      </c>
      <c r="BV53" s="116">
        <f t="shared" si="39"/>
        <v>32592592.592592597</v>
      </c>
      <c r="BW53" s="116">
        <f t="shared" si="39"/>
        <v>32592592.592592597</v>
      </c>
      <c r="BX53" s="116">
        <f t="shared" si="39"/>
        <v>32592592.592592597</v>
      </c>
      <c r="BY53" s="116">
        <f t="shared" si="39"/>
        <v>32592592.592592597</v>
      </c>
      <c r="BZ53" s="116">
        <f t="shared" si="39"/>
        <v>32592592.592592597</v>
      </c>
      <c r="CA53" s="116">
        <f t="shared" si="39"/>
        <v>32592592.592592597</v>
      </c>
      <c r="CB53" s="116">
        <f t="shared" si="39"/>
        <v>32592592.592592597</v>
      </c>
      <c r="CC53" s="116">
        <f t="shared" si="39"/>
        <v>32592592.592592597</v>
      </c>
      <c r="CD53" s="35"/>
      <c r="CE53" s="35"/>
      <c r="CF53" s="35"/>
      <c r="CG53" s="35"/>
      <c r="CH53" s="35"/>
      <c r="CI53" s="35"/>
      <c r="CJ53" s="35"/>
      <c r="CK53" s="35"/>
      <c r="CL53" s="35"/>
      <c r="CM53" s="35"/>
      <c r="CN53" s="35"/>
      <c r="CO53" s="35"/>
    </row>
    <row r="54" spans="2:93" ht="21" customHeight="1">
      <c r="B54" s="66" t="s">
        <v>248</v>
      </c>
      <c r="C54" s="362" t="s">
        <v>213</v>
      </c>
      <c r="D54" s="363"/>
      <c r="E54" s="203" t="s">
        <v>292</v>
      </c>
      <c r="F54" s="67">
        <v>220000000.00000003</v>
      </c>
      <c r="G54" s="68">
        <v>10</v>
      </c>
      <c r="H54" s="96">
        <f t="shared" si="10"/>
        <v>22000000.000000004</v>
      </c>
      <c r="I54" s="104" t="s">
        <v>244</v>
      </c>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116">
        <f t="shared" si="35"/>
        <v>22000000.000000004</v>
      </c>
      <c r="AO54" s="116">
        <f t="shared" si="35"/>
        <v>22000000.000000004</v>
      </c>
      <c r="AP54" s="116">
        <f t="shared" si="35"/>
        <v>22000000.000000004</v>
      </c>
      <c r="AQ54" s="116">
        <f t="shared" si="35"/>
        <v>22000000.000000004</v>
      </c>
      <c r="AR54" s="116">
        <f t="shared" si="35"/>
        <v>22000000.000000004</v>
      </c>
      <c r="AS54" s="116">
        <f t="shared" si="35"/>
        <v>22000000.000000004</v>
      </c>
      <c r="AT54" s="116">
        <f t="shared" si="35"/>
        <v>22000000.000000004</v>
      </c>
      <c r="AU54" s="116">
        <f t="shared" si="35"/>
        <v>22000000.000000004</v>
      </c>
      <c r="AV54" s="116">
        <f t="shared" si="35"/>
        <v>22000000.000000004</v>
      </c>
      <c r="AW54" s="116">
        <f t="shared" si="35"/>
        <v>22000000.000000004</v>
      </c>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row>
    <row r="55" spans="2:93" ht="21" customHeight="1" collapsed="1">
      <c r="B55" s="66" t="s">
        <v>248</v>
      </c>
      <c r="C55" s="362" t="s">
        <v>222</v>
      </c>
      <c r="D55" s="363"/>
      <c r="E55" s="203" t="s">
        <v>292</v>
      </c>
      <c r="F55" s="67">
        <v>154000000</v>
      </c>
      <c r="G55" s="68">
        <v>5</v>
      </c>
      <c r="H55" s="96">
        <f t="shared" si="10"/>
        <v>30800000</v>
      </c>
      <c r="I55" s="104" t="s">
        <v>244</v>
      </c>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116">
        <f t="shared" si="35"/>
        <v>30800000</v>
      </c>
      <c r="AQ55" s="116">
        <f t="shared" si="35"/>
        <v>30800000</v>
      </c>
      <c r="AR55" s="116">
        <f t="shared" si="35"/>
        <v>30800000</v>
      </c>
      <c r="AS55" s="116">
        <f t="shared" si="35"/>
        <v>30800000</v>
      </c>
      <c r="AT55" s="116">
        <f t="shared" si="35"/>
        <v>30800000</v>
      </c>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row>
    <row r="56" spans="2:93" ht="21" customHeight="1">
      <c r="B56" s="66" t="s">
        <v>248</v>
      </c>
      <c r="C56" s="362" t="s">
        <v>76</v>
      </c>
      <c r="D56" s="363"/>
      <c r="E56" s="203" t="s">
        <v>292</v>
      </c>
      <c r="F56" s="67">
        <v>99000000.000000015</v>
      </c>
      <c r="G56" s="68">
        <v>3</v>
      </c>
      <c r="H56" s="96">
        <f t="shared" si="10"/>
        <v>33000000.000000004</v>
      </c>
      <c r="I56" s="104" t="s">
        <v>244</v>
      </c>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116">
        <f t="shared" si="35"/>
        <v>33000000.000000004</v>
      </c>
      <c r="AS56" s="116">
        <f t="shared" si="35"/>
        <v>33000000.000000004</v>
      </c>
      <c r="AT56" s="116">
        <f t="shared" si="35"/>
        <v>33000000.000000004</v>
      </c>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row>
    <row r="57" spans="2:93" ht="54">
      <c r="B57" s="78" t="s">
        <v>249</v>
      </c>
      <c r="C57" s="369" t="s">
        <v>249</v>
      </c>
      <c r="D57" s="370"/>
      <c r="E57" s="196" t="s">
        <v>254</v>
      </c>
      <c r="F57" s="79">
        <v>1650000000.0000002</v>
      </c>
      <c r="G57" s="80">
        <v>12</v>
      </c>
      <c r="H57" s="97">
        <f t="shared" si="10"/>
        <v>137500000.00000003</v>
      </c>
      <c r="I57" s="105" t="s">
        <v>250</v>
      </c>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117">
        <f>$H57</f>
        <v>137500000.00000003</v>
      </c>
      <c r="AU57" s="117">
        <f t="shared" ref="AU57:BE57" si="40">$H57</f>
        <v>137500000.00000003</v>
      </c>
      <c r="AV57" s="117">
        <f t="shared" si="40"/>
        <v>137500000.00000003</v>
      </c>
      <c r="AW57" s="117">
        <f t="shared" si="40"/>
        <v>137500000.00000003</v>
      </c>
      <c r="AX57" s="117">
        <f t="shared" si="40"/>
        <v>137500000.00000003</v>
      </c>
      <c r="AY57" s="117">
        <f t="shared" si="40"/>
        <v>137500000.00000003</v>
      </c>
      <c r="AZ57" s="117">
        <f t="shared" si="40"/>
        <v>137500000.00000003</v>
      </c>
      <c r="BA57" s="117">
        <f t="shared" si="40"/>
        <v>137500000.00000003</v>
      </c>
      <c r="BB57" s="117">
        <f t="shared" si="40"/>
        <v>137500000.00000003</v>
      </c>
      <c r="BC57" s="117">
        <f t="shared" si="40"/>
        <v>137500000.00000003</v>
      </c>
      <c r="BD57" s="117">
        <f t="shared" si="40"/>
        <v>137500000.00000003</v>
      </c>
      <c r="BE57" s="117">
        <f t="shared" si="40"/>
        <v>137500000.00000003</v>
      </c>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row>
    <row r="58" spans="2:93" ht="36.6" customHeight="1">
      <c r="B58" s="81" t="s">
        <v>251</v>
      </c>
      <c r="C58" s="333" t="s">
        <v>252</v>
      </c>
      <c r="D58" s="334" t="s">
        <v>251</v>
      </c>
      <c r="E58" s="194" t="s">
        <v>292</v>
      </c>
      <c r="F58" s="82">
        <v>265150494.40000001</v>
      </c>
      <c r="G58" s="83">
        <v>12</v>
      </c>
      <c r="H58" s="92">
        <f>F58/G58</f>
        <v>22095874.533333335</v>
      </c>
      <c r="I58" s="100" t="s">
        <v>244</v>
      </c>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6"/>
      <c r="BR58" s="176"/>
      <c r="BS58" s="176"/>
      <c r="BT58" s="176"/>
      <c r="BU58" s="176"/>
      <c r="BV58" s="176"/>
      <c r="BW58" s="176"/>
      <c r="BX58" s="176"/>
      <c r="BY58" s="176"/>
      <c r="BZ58" s="176"/>
      <c r="CA58" s="176"/>
      <c r="CB58" s="176"/>
      <c r="CC58" s="176"/>
      <c r="CD58" s="176"/>
      <c r="CE58" s="176"/>
      <c r="CF58" s="176"/>
      <c r="CG58" s="176"/>
      <c r="CH58" s="176"/>
      <c r="CI58" s="176"/>
      <c r="CJ58" s="176"/>
      <c r="CK58" s="176"/>
      <c r="CL58" s="176"/>
      <c r="CM58" s="176"/>
      <c r="CN58" s="176"/>
      <c r="CO58" s="176"/>
    </row>
    <row r="59" spans="2:93" ht="21" customHeight="1">
      <c r="B59" s="25"/>
      <c r="C59" s="7"/>
      <c r="D59" s="7"/>
      <c r="E59" s="7"/>
      <c r="F59" s="26"/>
      <c r="G59" s="26"/>
      <c r="H59" s="98"/>
      <c r="I59" s="98"/>
      <c r="J59" s="7"/>
      <c r="K59" s="7"/>
      <c r="L59" s="7"/>
      <c r="M59" s="7"/>
      <c r="N59" s="7"/>
      <c r="O59" s="7"/>
      <c r="P59" s="7"/>
      <c r="Q59" s="7"/>
      <c r="R59" s="7"/>
      <c r="S59" s="7"/>
      <c r="T59" s="7"/>
      <c r="U59" s="7"/>
      <c r="V59" s="7"/>
      <c r="W59" s="7"/>
      <c r="X59" s="7"/>
      <c r="Y59" s="7"/>
      <c r="Z59" s="7"/>
      <c r="AA59" s="7"/>
      <c r="AB59" s="7"/>
      <c r="AC59" s="7"/>
      <c r="AD59" s="7"/>
      <c r="AE59" s="7"/>
      <c r="AF59" s="7"/>
      <c r="AG59" s="7"/>
      <c r="AH59" s="7"/>
    </row>
    <row r="60" spans="2:93" ht="21" customHeight="1">
      <c r="B60" s="25"/>
      <c r="C60" s="7"/>
      <c r="D60" s="7"/>
      <c r="E60" s="7"/>
      <c r="F60" s="26"/>
      <c r="G60" s="26"/>
      <c r="H60" s="98"/>
      <c r="I60" s="98"/>
      <c r="J60" s="7"/>
      <c r="K60" s="7"/>
      <c r="L60" s="7"/>
      <c r="M60" s="7"/>
      <c r="N60" s="7"/>
      <c r="O60" s="7"/>
      <c r="P60" s="7"/>
      <c r="Q60" s="7"/>
      <c r="R60" s="7"/>
      <c r="S60" s="7"/>
      <c r="T60" s="7"/>
      <c r="U60" s="7"/>
      <c r="V60" s="7"/>
      <c r="W60" s="7"/>
      <c r="X60" s="7"/>
      <c r="Y60" s="7"/>
      <c r="Z60" s="7"/>
      <c r="AA60" s="7"/>
      <c r="AB60" s="7"/>
      <c r="AC60" s="7"/>
      <c r="AD60" s="7"/>
      <c r="AE60" s="7"/>
      <c r="AF60" s="7"/>
      <c r="AG60" s="7"/>
      <c r="AH60" s="7"/>
    </row>
    <row r="61" spans="2:93" ht="21" customHeight="1">
      <c r="B61" s="25"/>
      <c r="C61" s="7"/>
      <c r="D61" s="7"/>
      <c r="E61" s="7"/>
      <c r="F61" s="26"/>
      <c r="G61" s="26"/>
      <c r="H61" s="98"/>
      <c r="I61" s="98"/>
      <c r="J61" s="7"/>
      <c r="K61" s="7"/>
      <c r="L61" s="7"/>
      <c r="M61" s="7"/>
      <c r="N61" s="7"/>
      <c r="O61" s="7"/>
      <c r="P61" s="7"/>
      <c r="Q61" s="7"/>
      <c r="R61" s="7"/>
      <c r="S61" s="7"/>
      <c r="T61" s="7"/>
      <c r="U61" s="7"/>
      <c r="V61" s="7"/>
      <c r="W61" s="7"/>
      <c r="X61" s="7"/>
      <c r="Y61" s="7"/>
      <c r="Z61" s="7"/>
      <c r="AA61" s="7"/>
      <c r="AB61" s="7"/>
      <c r="AC61" s="7"/>
      <c r="AD61" s="7"/>
      <c r="AE61" s="7"/>
      <c r="AF61" s="7"/>
      <c r="AG61" s="7"/>
      <c r="AH61" s="7"/>
    </row>
    <row r="62" spans="2:93" ht="21" customHeight="1">
      <c r="B62" s="25"/>
      <c r="C62" s="7"/>
      <c r="D62" s="7"/>
      <c r="E62" s="7"/>
      <c r="F62" s="26"/>
      <c r="G62" s="26"/>
      <c r="H62" s="98"/>
      <c r="I62" s="98"/>
      <c r="J62" s="7"/>
      <c r="K62" s="7"/>
      <c r="L62" s="7"/>
      <c r="M62" s="7"/>
      <c r="N62" s="7"/>
      <c r="O62" s="7"/>
      <c r="P62" s="7"/>
      <c r="Q62" s="7"/>
      <c r="R62" s="7"/>
      <c r="S62" s="7"/>
      <c r="T62" s="7"/>
      <c r="U62" s="7"/>
      <c r="V62" s="7"/>
      <c r="W62" s="7"/>
      <c r="X62" s="7"/>
      <c r="Y62" s="7"/>
      <c r="Z62" s="7"/>
      <c r="AA62" s="7"/>
      <c r="AB62" s="7"/>
      <c r="AC62" s="7"/>
      <c r="AD62" s="7"/>
      <c r="AE62" s="7"/>
      <c r="AF62" s="7"/>
      <c r="AG62" s="7"/>
      <c r="AH62" s="7"/>
    </row>
    <row r="63" spans="2:93" ht="21" customHeight="1">
      <c r="B63" s="25"/>
      <c r="C63" s="7"/>
      <c r="D63" s="7"/>
      <c r="E63" s="7"/>
      <c r="F63" s="26"/>
      <c r="G63" s="26"/>
      <c r="H63" s="98"/>
      <c r="I63" s="98"/>
      <c r="J63" s="7"/>
      <c r="K63" s="7"/>
      <c r="L63" s="7"/>
      <c r="M63" s="7"/>
      <c r="N63" s="7"/>
      <c r="O63" s="7"/>
      <c r="P63" s="7"/>
      <c r="Q63" s="7"/>
      <c r="R63" s="7"/>
      <c r="S63" s="7"/>
      <c r="T63" s="7"/>
      <c r="U63" s="7"/>
      <c r="V63" s="7"/>
      <c r="W63" s="7"/>
      <c r="X63" s="7"/>
      <c r="Y63" s="7"/>
      <c r="Z63" s="7"/>
      <c r="AA63" s="7"/>
      <c r="AB63" s="7"/>
      <c r="AC63" s="7"/>
      <c r="AD63" s="7"/>
      <c r="AE63" s="7"/>
      <c r="AF63" s="7"/>
      <c r="AG63" s="7"/>
      <c r="AH63" s="7"/>
    </row>
    <row r="64" spans="2:93" ht="21" customHeight="1">
      <c r="B64" s="25"/>
      <c r="C64" s="7"/>
      <c r="D64" s="7"/>
      <c r="E64" s="7"/>
      <c r="F64" s="26"/>
      <c r="G64" s="26"/>
      <c r="H64" s="98"/>
      <c r="I64" s="98"/>
      <c r="J64" s="7"/>
      <c r="K64" s="7"/>
      <c r="L64" s="7"/>
      <c r="M64" s="7"/>
      <c r="N64" s="7"/>
      <c r="O64" s="7"/>
      <c r="P64" s="7"/>
      <c r="Q64" s="7"/>
      <c r="R64" s="7"/>
      <c r="S64" s="7"/>
      <c r="T64" s="7"/>
      <c r="U64" s="7"/>
      <c r="V64" s="7"/>
      <c r="W64" s="7"/>
      <c r="X64" s="7"/>
      <c r="Y64" s="7"/>
      <c r="Z64" s="7"/>
      <c r="AA64" s="7"/>
      <c r="AB64" s="7"/>
      <c r="AC64" s="7"/>
      <c r="AD64" s="7"/>
      <c r="AE64" s="7"/>
      <c r="AF64" s="7"/>
      <c r="AG64" s="7"/>
      <c r="AH64" s="7"/>
    </row>
    <row r="65" spans="2:34" ht="21" customHeight="1">
      <c r="B65" s="25"/>
      <c r="C65" s="7"/>
      <c r="D65" s="7"/>
      <c r="E65" s="7"/>
      <c r="F65" s="26"/>
      <c r="G65" s="26"/>
      <c r="H65" s="98"/>
      <c r="I65" s="98"/>
      <c r="J65" s="7"/>
      <c r="K65" s="7"/>
      <c r="L65" s="7"/>
      <c r="M65" s="7"/>
      <c r="N65" s="7"/>
      <c r="O65" s="7"/>
      <c r="P65" s="7"/>
      <c r="Q65" s="7"/>
      <c r="R65" s="7"/>
      <c r="S65" s="7"/>
      <c r="T65" s="7"/>
      <c r="U65" s="7"/>
      <c r="V65" s="7"/>
      <c r="W65" s="7"/>
      <c r="X65" s="7"/>
      <c r="Y65" s="7"/>
      <c r="Z65" s="7"/>
      <c r="AA65" s="7"/>
      <c r="AB65" s="7"/>
      <c r="AC65" s="7"/>
      <c r="AD65" s="7"/>
      <c r="AE65" s="7"/>
      <c r="AF65" s="7"/>
      <c r="AG65" s="7"/>
      <c r="AH65" s="7"/>
    </row>
    <row r="66" spans="2:34" ht="21" customHeight="1">
      <c r="B66" s="25"/>
      <c r="C66" s="7"/>
      <c r="D66" s="7"/>
      <c r="E66" s="7"/>
      <c r="F66" s="26"/>
      <c r="G66" s="26"/>
      <c r="H66" s="98"/>
      <c r="I66" s="98"/>
      <c r="J66" s="7"/>
      <c r="K66" s="7"/>
      <c r="L66" s="7"/>
      <c r="M66" s="7"/>
      <c r="N66" s="7"/>
      <c r="O66" s="7"/>
      <c r="P66" s="7"/>
      <c r="Q66" s="7"/>
      <c r="R66" s="7"/>
      <c r="S66" s="7"/>
      <c r="T66" s="7"/>
      <c r="U66" s="7"/>
      <c r="V66" s="7"/>
      <c r="W66" s="7"/>
      <c r="X66" s="7"/>
      <c r="Y66" s="7"/>
      <c r="Z66" s="7"/>
      <c r="AA66" s="7"/>
      <c r="AB66" s="7"/>
      <c r="AC66" s="7"/>
      <c r="AD66" s="7"/>
      <c r="AE66" s="7"/>
      <c r="AF66" s="7"/>
      <c r="AG66" s="7"/>
      <c r="AH66" s="7"/>
    </row>
    <row r="67" spans="2:34" ht="21" customHeight="1">
      <c r="B67" s="25"/>
      <c r="C67" s="7"/>
      <c r="D67" s="7"/>
      <c r="E67" s="7"/>
      <c r="F67" s="26"/>
      <c r="G67" s="26"/>
      <c r="H67" s="98"/>
      <c r="I67" s="98"/>
      <c r="J67" s="7"/>
      <c r="K67" s="7"/>
      <c r="L67" s="7"/>
      <c r="M67" s="7"/>
      <c r="N67" s="7"/>
      <c r="O67" s="7"/>
      <c r="P67" s="7"/>
      <c r="Q67" s="7"/>
      <c r="R67" s="7"/>
      <c r="S67" s="7"/>
      <c r="T67" s="7"/>
      <c r="U67" s="7"/>
      <c r="V67" s="7"/>
      <c r="W67" s="7"/>
      <c r="X67" s="7"/>
      <c r="Y67" s="7"/>
      <c r="Z67" s="7"/>
      <c r="AA67" s="7"/>
      <c r="AB67" s="7"/>
      <c r="AC67" s="7"/>
      <c r="AD67" s="7"/>
      <c r="AE67" s="7"/>
      <c r="AF67" s="7"/>
      <c r="AG67" s="7"/>
      <c r="AH67" s="7"/>
    </row>
    <row r="68" spans="2:34" ht="21" customHeight="1">
      <c r="B68" s="25"/>
      <c r="C68" s="7"/>
      <c r="D68" s="7"/>
      <c r="E68" s="7"/>
      <c r="F68" s="26"/>
      <c r="G68" s="26"/>
      <c r="H68" s="98"/>
      <c r="I68" s="98"/>
      <c r="J68" s="7"/>
      <c r="K68" s="7"/>
      <c r="L68" s="7"/>
      <c r="M68" s="7"/>
      <c r="N68" s="7"/>
      <c r="O68" s="7"/>
      <c r="P68" s="7"/>
      <c r="Q68" s="7"/>
      <c r="R68" s="7"/>
      <c r="S68" s="7"/>
      <c r="T68" s="7"/>
      <c r="U68" s="7"/>
      <c r="V68" s="7"/>
      <c r="W68" s="7"/>
      <c r="X68" s="7"/>
      <c r="Y68" s="7"/>
      <c r="Z68" s="7"/>
      <c r="AA68" s="7"/>
      <c r="AB68" s="7"/>
      <c r="AC68" s="7"/>
      <c r="AD68" s="7"/>
      <c r="AE68" s="7"/>
      <c r="AF68" s="7"/>
      <c r="AG68" s="7"/>
      <c r="AH68" s="7"/>
    </row>
    <row r="69" spans="2:34" ht="21" customHeight="1">
      <c r="B69" s="25"/>
      <c r="C69" s="7"/>
      <c r="D69" s="7"/>
      <c r="E69" s="7"/>
      <c r="F69" s="26"/>
      <c r="G69" s="26"/>
      <c r="H69" s="98"/>
      <c r="I69" s="98"/>
      <c r="J69" s="7"/>
      <c r="K69" s="7"/>
      <c r="L69" s="7"/>
      <c r="M69" s="7"/>
      <c r="N69" s="7"/>
      <c r="O69" s="7"/>
      <c r="P69" s="7"/>
      <c r="Q69" s="7"/>
      <c r="R69" s="7"/>
      <c r="S69" s="7"/>
      <c r="T69" s="7"/>
      <c r="U69" s="7"/>
      <c r="V69" s="7"/>
      <c r="W69" s="7"/>
      <c r="X69" s="7"/>
      <c r="Y69" s="7"/>
      <c r="Z69" s="7"/>
      <c r="AA69" s="7"/>
      <c r="AB69" s="7"/>
      <c r="AC69" s="7"/>
      <c r="AD69" s="7"/>
      <c r="AE69" s="7"/>
      <c r="AF69" s="7"/>
      <c r="AG69" s="7"/>
      <c r="AH69" s="7"/>
    </row>
    <row r="70" spans="2:34" ht="21" customHeight="1">
      <c r="B70" s="25"/>
      <c r="C70" s="7"/>
      <c r="D70" s="7"/>
      <c r="E70" s="7"/>
      <c r="F70" s="26"/>
      <c r="G70" s="26"/>
      <c r="H70" s="98"/>
      <c r="I70" s="98"/>
      <c r="J70" s="7"/>
      <c r="K70" s="7"/>
      <c r="L70" s="7"/>
      <c r="M70" s="7"/>
      <c r="N70" s="7"/>
      <c r="O70" s="7"/>
      <c r="P70" s="7"/>
      <c r="Q70" s="7"/>
      <c r="R70" s="7"/>
      <c r="S70" s="7"/>
      <c r="T70" s="7"/>
      <c r="U70" s="7"/>
      <c r="V70" s="7"/>
      <c r="W70" s="7"/>
      <c r="X70" s="7"/>
      <c r="Y70" s="7"/>
      <c r="Z70" s="7"/>
      <c r="AA70" s="7"/>
      <c r="AB70" s="7"/>
      <c r="AC70" s="7"/>
      <c r="AD70" s="7"/>
      <c r="AE70" s="7"/>
      <c r="AF70" s="7"/>
      <c r="AG70" s="7"/>
      <c r="AH70" s="7"/>
    </row>
    <row r="71" spans="2:34" ht="21" customHeight="1">
      <c r="B71" s="25"/>
      <c r="C71" s="7"/>
      <c r="D71" s="7"/>
      <c r="E71" s="7"/>
      <c r="F71" s="26"/>
      <c r="G71" s="26"/>
      <c r="H71" s="98"/>
      <c r="I71" s="98"/>
      <c r="J71" s="7"/>
      <c r="K71" s="7"/>
      <c r="L71" s="7"/>
      <c r="M71" s="7"/>
      <c r="N71" s="7"/>
      <c r="O71" s="7"/>
      <c r="P71" s="7"/>
      <c r="Q71" s="7"/>
      <c r="R71" s="7"/>
      <c r="S71" s="7"/>
      <c r="T71" s="7"/>
      <c r="U71" s="7"/>
      <c r="V71" s="7"/>
      <c r="W71" s="7"/>
      <c r="X71" s="7"/>
      <c r="Y71" s="7"/>
      <c r="Z71" s="7"/>
      <c r="AA71" s="7"/>
      <c r="AB71" s="7"/>
      <c r="AC71" s="7"/>
      <c r="AD71" s="7"/>
      <c r="AE71" s="7"/>
      <c r="AF71" s="7"/>
      <c r="AG71" s="7"/>
      <c r="AH71" s="7"/>
    </row>
    <row r="72" spans="2:34" ht="21" customHeight="1">
      <c r="B72" s="25"/>
      <c r="C72" s="7"/>
      <c r="D72" s="7"/>
      <c r="E72" s="7"/>
      <c r="F72" s="26"/>
      <c r="G72" s="26"/>
      <c r="H72" s="98"/>
      <c r="I72" s="98"/>
      <c r="J72" s="7"/>
      <c r="K72" s="7"/>
      <c r="L72" s="7"/>
      <c r="M72" s="7"/>
      <c r="N72" s="7"/>
      <c r="O72" s="7"/>
      <c r="P72" s="7"/>
      <c r="Q72" s="7"/>
      <c r="R72" s="7"/>
      <c r="S72" s="7"/>
      <c r="T72" s="7"/>
      <c r="U72" s="7"/>
      <c r="V72" s="7"/>
      <c r="W72" s="7"/>
      <c r="X72" s="7"/>
      <c r="Y72" s="7"/>
      <c r="Z72" s="7"/>
      <c r="AA72" s="7"/>
      <c r="AB72" s="7"/>
      <c r="AC72" s="7"/>
      <c r="AD72" s="7"/>
      <c r="AE72" s="7"/>
      <c r="AF72" s="7"/>
      <c r="AG72" s="7"/>
      <c r="AH72" s="7"/>
    </row>
    <row r="73" spans="2:34" ht="21" customHeight="1">
      <c r="B73" s="25"/>
      <c r="C73" s="7"/>
      <c r="D73" s="7"/>
      <c r="E73" s="7"/>
      <c r="F73" s="26"/>
      <c r="G73" s="26"/>
      <c r="H73" s="98"/>
      <c r="I73" s="98"/>
      <c r="J73" s="7"/>
      <c r="K73" s="7"/>
      <c r="L73" s="7"/>
      <c r="M73" s="7"/>
      <c r="N73" s="7"/>
      <c r="O73" s="7"/>
      <c r="P73" s="7"/>
      <c r="Q73" s="7"/>
      <c r="R73" s="7"/>
      <c r="S73" s="7"/>
      <c r="T73" s="7"/>
      <c r="U73" s="7"/>
      <c r="V73" s="7"/>
      <c r="W73" s="7"/>
      <c r="X73" s="7"/>
      <c r="Y73" s="7"/>
      <c r="Z73" s="7"/>
      <c r="AA73" s="7"/>
      <c r="AB73" s="7"/>
      <c r="AC73" s="7"/>
      <c r="AD73" s="7"/>
      <c r="AE73" s="7"/>
      <c r="AF73" s="7"/>
      <c r="AG73" s="7"/>
      <c r="AH73" s="7"/>
    </row>
    <row r="74" spans="2:34" ht="21" customHeight="1">
      <c r="B74" s="25"/>
      <c r="C74" s="7"/>
      <c r="D74" s="7"/>
      <c r="E74" s="7"/>
      <c r="F74" s="26"/>
      <c r="G74" s="26"/>
      <c r="H74" s="98"/>
      <c r="I74" s="98"/>
      <c r="J74" s="7"/>
      <c r="K74" s="7"/>
      <c r="L74" s="7"/>
      <c r="M74" s="7"/>
      <c r="N74" s="7"/>
      <c r="O74" s="7"/>
      <c r="P74" s="7"/>
      <c r="Q74" s="7"/>
      <c r="R74" s="7"/>
      <c r="S74" s="7"/>
      <c r="T74" s="7"/>
      <c r="U74" s="7"/>
      <c r="V74" s="7"/>
      <c r="W74" s="7"/>
      <c r="X74" s="7"/>
      <c r="Y74" s="7"/>
      <c r="Z74" s="7"/>
      <c r="AA74" s="7"/>
      <c r="AB74" s="7"/>
      <c r="AC74" s="7"/>
      <c r="AD74" s="7"/>
      <c r="AE74" s="7"/>
      <c r="AF74" s="7"/>
      <c r="AG74" s="7"/>
      <c r="AH74" s="7"/>
    </row>
    <row r="75" spans="2:34" ht="21" customHeight="1">
      <c r="B75" s="25"/>
      <c r="C75" s="7"/>
      <c r="D75" s="7"/>
      <c r="E75" s="7"/>
      <c r="F75" s="26"/>
      <c r="G75" s="26"/>
      <c r="H75" s="98"/>
      <c r="I75" s="98"/>
      <c r="J75" s="7"/>
      <c r="K75" s="7"/>
      <c r="L75" s="7"/>
      <c r="M75" s="7"/>
      <c r="N75" s="7"/>
      <c r="O75" s="7"/>
      <c r="P75" s="7"/>
      <c r="Q75" s="7"/>
      <c r="R75" s="7"/>
      <c r="S75" s="7"/>
      <c r="T75" s="7"/>
      <c r="U75" s="7"/>
      <c r="V75" s="7"/>
      <c r="W75" s="7"/>
      <c r="X75" s="7"/>
      <c r="Y75" s="7"/>
      <c r="Z75" s="7"/>
      <c r="AA75" s="7"/>
      <c r="AB75" s="7"/>
      <c r="AC75" s="7"/>
      <c r="AD75" s="7"/>
      <c r="AE75" s="7"/>
      <c r="AF75" s="7"/>
      <c r="AG75" s="7"/>
      <c r="AH75" s="7"/>
    </row>
    <row r="76" spans="2:34" ht="21" customHeight="1">
      <c r="B76" s="25"/>
      <c r="C76" s="7"/>
      <c r="D76" s="7"/>
      <c r="E76" s="7"/>
      <c r="F76" s="26"/>
      <c r="G76" s="26"/>
      <c r="H76" s="98"/>
      <c r="I76" s="98"/>
      <c r="J76" s="7"/>
      <c r="K76" s="7"/>
      <c r="L76" s="7"/>
      <c r="M76" s="7"/>
      <c r="N76" s="7"/>
      <c r="O76" s="7"/>
      <c r="P76" s="7"/>
      <c r="Q76" s="7"/>
      <c r="R76" s="7"/>
      <c r="S76" s="7"/>
      <c r="T76" s="7"/>
      <c r="U76" s="7"/>
      <c r="V76" s="7"/>
      <c r="W76" s="7"/>
      <c r="X76" s="7"/>
      <c r="Y76" s="7"/>
      <c r="Z76" s="7"/>
      <c r="AA76" s="7"/>
      <c r="AB76" s="7"/>
      <c r="AC76" s="7"/>
      <c r="AD76" s="7"/>
      <c r="AE76" s="7"/>
      <c r="AF76" s="7"/>
      <c r="AG76" s="7"/>
      <c r="AH76" s="7"/>
    </row>
    <row r="77" spans="2:34" ht="21" customHeight="1">
      <c r="B77" s="25"/>
      <c r="C77" s="7"/>
      <c r="D77" s="7"/>
      <c r="E77" s="7"/>
      <c r="F77" s="26"/>
      <c r="G77" s="26"/>
      <c r="H77" s="98"/>
      <c r="I77" s="98"/>
      <c r="J77" s="7"/>
      <c r="K77" s="7"/>
      <c r="L77" s="7"/>
      <c r="M77" s="7"/>
      <c r="N77" s="7"/>
      <c r="O77" s="7"/>
      <c r="P77" s="7"/>
      <c r="Q77" s="7"/>
      <c r="R77" s="7"/>
      <c r="S77" s="7"/>
      <c r="T77" s="7"/>
      <c r="U77" s="7"/>
      <c r="V77" s="7"/>
      <c r="W77" s="7"/>
      <c r="X77" s="7"/>
      <c r="Y77" s="7"/>
      <c r="Z77" s="7"/>
      <c r="AA77" s="7"/>
      <c r="AB77" s="7"/>
      <c r="AC77" s="7"/>
      <c r="AD77" s="7"/>
      <c r="AE77" s="7"/>
      <c r="AF77" s="7"/>
      <c r="AG77" s="7"/>
      <c r="AH77" s="7"/>
    </row>
    <row r="78" spans="2:34" ht="21" customHeight="1">
      <c r="B78" s="25"/>
      <c r="C78" s="7"/>
      <c r="D78" s="7"/>
      <c r="E78" s="7"/>
      <c r="F78" s="26"/>
      <c r="G78" s="26"/>
      <c r="H78" s="98"/>
      <c r="I78" s="98"/>
      <c r="J78" s="7"/>
      <c r="K78" s="7"/>
      <c r="L78" s="7"/>
      <c r="M78" s="7"/>
      <c r="N78" s="7"/>
      <c r="O78" s="7"/>
      <c r="P78" s="7"/>
      <c r="Q78" s="7"/>
      <c r="R78" s="7"/>
      <c r="S78" s="7"/>
      <c r="T78" s="7"/>
      <c r="U78" s="7"/>
      <c r="V78" s="7"/>
      <c r="W78" s="7"/>
      <c r="X78" s="7"/>
      <c r="Y78" s="7"/>
      <c r="Z78" s="7"/>
      <c r="AA78" s="7"/>
      <c r="AB78" s="7"/>
      <c r="AC78" s="7"/>
      <c r="AD78" s="7"/>
      <c r="AE78" s="7"/>
      <c r="AF78" s="7"/>
      <c r="AG78" s="7"/>
      <c r="AH78" s="7"/>
    </row>
    <row r="79" spans="2:34" ht="21" customHeight="1">
      <c r="B79" s="25"/>
      <c r="C79" s="7"/>
      <c r="D79" s="7"/>
      <c r="E79" s="7"/>
      <c r="F79" s="26"/>
      <c r="G79" s="26"/>
      <c r="H79" s="98"/>
      <c r="I79" s="98"/>
      <c r="J79" s="7"/>
      <c r="K79" s="7"/>
      <c r="L79" s="7"/>
      <c r="M79" s="7"/>
      <c r="N79" s="7"/>
      <c r="O79" s="7"/>
      <c r="P79" s="7"/>
      <c r="Q79" s="7"/>
      <c r="R79" s="7"/>
      <c r="S79" s="7"/>
      <c r="T79" s="7"/>
      <c r="U79" s="7"/>
      <c r="V79" s="7"/>
      <c r="W79" s="7"/>
      <c r="X79" s="7"/>
      <c r="Y79" s="7"/>
      <c r="Z79" s="7"/>
      <c r="AA79" s="7"/>
      <c r="AB79" s="7"/>
      <c r="AC79" s="7"/>
      <c r="AD79" s="7"/>
      <c r="AE79" s="7"/>
      <c r="AF79" s="7"/>
      <c r="AG79" s="7"/>
      <c r="AH79" s="7"/>
    </row>
    <row r="80" spans="2:34" ht="21" customHeight="1">
      <c r="B80" s="25"/>
      <c r="C80" s="7"/>
      <c r="D80" s="7"/>
      <c r="E80" s="7"/>
      <c r="F80" s="26"/>
      <c r="G80" s="26"/>
      <c r="H80" s="98"/>
      <c r="I80" s="98"/>
      <c r="J80" s="7"/>
      <c r="K80" s="7"/>
      <c r="L80" s="7"/>
      <c r="M80" s="7"/>
      <c r="N80" s="7"/>
      <c r="O80" s="7"/>
      <c r="P80" s="7"/>
      <c r="Q80" s="7"/>
      <c r="R80" s="7"/>
      <c r="S80" s="7"/>
      <c r="T80" s="7"/>
      <c r="U80" s="7"/>
      <c r="V80" s="7"/>
      <c r="W80" s="7"/>
      <c r="X80" s="7"/>
      <c r="Y80" s="7"/>
      <c r="Z80" s="7"/>
      <c r="AA80" s="7"/>
      <c r="AB80" s="7"/>
      <c r="AC80" s="7"/>
      <c r="AD80" s="7"/>
      <c r="AE80" s="7"/>
      <c r="AF80" s="7"/>
      <c r="AG80" s="7"/>
      <c r="AH80" s="7"/>
    </row>
    <row r="81" spans="2:34" ht="21" customHeight="1">
      <c r="B81" s="25"/>
      <c r="C81" s="7"/>
      <c r="D81" s="7"/>
      <c r="E81" s="7"/>
      <c r="F81" s="26"/>
      <c r="G81" s="26"/>
      <c r="H81" s="98"/>
      <c r="I81" s="98"/>
      <c r="J81" s="7"/>
      <c r="K81" s="7"/>
      <c r="L81" s="7"/>
      <c r="M81" s="7"/>
      <c r="N81" s="7"/>
      <c r="O81" s="7"/>
      <c r="P81" s="7"/>
      <c r="Q81" s="7"/>
      <c r="R81" s="7"/>
      <c r="S81" s="7"/>
      <c r="T81" s="7"/>
      <c r="U81" s="7"/>
      <c r="V81" s="7"/>
      <c r="W81" s="7"/>
      <c r="X81" s="7"/>
      <c r="Y81" s="7"/>
      <c r="Z81" s="7"/>
      <c r="AA81" s="7"/>
      <c r="AB81" s="7"/>
      <c r="AC81" s="7"/>
      <c r="AD81" s="7"/>
      <c r="AE81" s="7"/>
      <c r="AF81" s="7"/>
      <c r="AG81" s="7"/>
      <c r="AH81" s="7"/>
    </row>
    <row r="82" spans="2:34" ht="21" customHeight="1">
      <c r="B82" s="25"/>
      <c r="C82" s="7"/>
      <c r="D82" s="7"/>
      <c r="E82" s="7"/>
      <c r="F82" s="26"/>
      <c r="G82" s="26"/>
      <c r="H82" s="98"/>
      <c r="I82" s="98"/>
      <c r="J82" s="7"/>
      <c r="K82" s="7"/>
      <c r="L82" s="7"/>
      <c r="M82" s="7"/>
      <c r="N82" s="7"/>
      <c r="O82" s="7"/>
      <c r="P82" s="7"/>
      <c r="Q82" s="7"/>
      <c r="R82" s="7"/>
      <c r="S82" s="7"/>
      <c r="T82" s="7"/>
      <c r="U82" s="7"/>
      <c r="V82" s="7"/>
      <c r="W82" s="7"/>
      <c r="X82" s="7"/>
      <c r="Y82" s="7"/>
      <c r="Z82" s="7"/>
      <c r="AA82" s="7"/>
      <c r="AB82" s="7"/>
      <c r="AC82" s="7"/>
      <c r="AD82" s="7"/>
      <c r="AE82" s="7"/>
      <c r="AF82" s="7"/>
      <c r="AG82" s="7"/>
      <c r="AH82" s="7"/>
    </row>
    <row r="83" spans="2:34" ht="21" customHeight="1">
      <c r="B83" s="25"/>
      <c r="C83" s="7"/>
      <c r="D83" s="7"/>
      <c r="E83" s="7"/>
      <c r="F83" s="26"/>
      <c r="G83" s="26"/>
      <c r="H83" s="98"/>
      <c r="I83" s="98"/>
      <c r="J83" s="7"/>
      <c r="K83" s="7"/>
      <c r="L83" s="7"/>
      <c r="M83" s="7"/>
      <c r="N83" s="7"/>
      <c r="O83" s="7"/>
      <c r="P83" s="7"/>
      <c r="Q83" s="7"/>
      <c r="R83" s="7"/>
      <c r="S83" s="7"/>
      <c r="T83" s="7"/>
      <c r="U83" s="7"/>
      <c r="V83" s="7"/>
      <c r="W83" s="7"/>
      <c r="X83" s="7"/>
      <c r="Y83" s="7"/>
      <c r="Z83" s="7"/>
      <c r="AA83" s="7"/>
      <c r="AB83" s="7"/>
      <c r="AC83" s="7"/>
      <c r="AD83" s="7"/>
      <c r="AE83" s="7"/>
      <c r="AF83" s="7"/>
      <c r="AG83" s="7"/>
      <c r="AH83" s="7"/>
    </row>
    <row r="84" spans="2:34" ht="21" customHeight="1">
      <c r="B84" s="25"/>
      <c r="C84" s="7"/>
      <c r="D84" s="7"/>
      <c r="E84" s="7"/>
      <c r="F84" s="26"/>
      <c r="G84" s="26"/>
      <c r="H84" s="98"/>
      <c r="I84" s="98"/>
      <c r="J84" s="7"/>
      <c r="K84" s="7"/>
      <c r="L84" s="7"/>
      <c r="M84" s="7"/>
      <c r="N84" s="7"/>
      <c r="O84" s="7"/>
      <c r="P84" s="7"/>
      <c r="Q84" s="7"/>
      <c r="R84" s="7"/>
      <c r="S84" s="7"/>
      <c r="T84" s="7"/>
      <c r="U84" s="7"/>
      <c r="V84" s="7"/>
      <c r="W84" s="7"/>
      <c r="X84" s="7"/>
      <c r="Y84" s="7"/>
      <c r="Z84" s="7"/>
      <c r="AA84" s="7"/>
      <c r="AB84" s="7"/>
      <c r="AC84" s="7"/>
      <c r="AD84" s="7"/>
      <c r="AE84" s="7"/>
      <c r="AF84" s="7"/>
      <c r="AG84" s="7"/>
      <c r="AH84" s="7"/>
    </row>
    <row r="85" spans="2:34" ht="21" customHeight="1">
      <c r="B85" s="25"/>
      <c r="C85" s="7"/>
      <c r="D85" s="7"/>
      <c r="E85" s="7"/>
      <c r="F85" s="26"/>
      <c r="G85" s="26"/>
      <c r="H85" s="98"/>
      <c r="I85" s="98"/>
      <c r="J85" s="7"/>
      <c r="K85" s="7"/>
      <c r="L85" s="7"/>
      <c r="M85" s="7"/>
      <c r="N85" s="7"/>
      <c r="O85" s="7"/>
      <c r="P85" s="7"/>
      <c r="Q85" s="7"/>
      <c r="R85" s="7"/>
      <c r="S85" s="7"/>
      <c r="T85" s="7"/>
      <c r="U85" s="7"/>
      <c r="V85" s="7"/>
      <c r="W85" s="7"/>
      <c r="X85" s="7"/>
      <c r="Y85" s="7"/>
      <c r="Z85" s="7"/>
      <c r="AA85" s="7"/>
      <c r="AB85" s="7"/>
      <c r="AC85" s="7"/>
      <c r="AD85" s="7"/>
      <c r="AE85" s="7"/>
      <c r="AF85" s="7"/>
      <c r="AG85" s="7"/>
      <c r="AH85" s="7"/>
    </row>
    <row r="86" spans="2:34" ht="21" customHeight="1">
      <c r="B86" s="25"/>
      <c r="C86" s="7"/>
      <c r="D86" s="7"/>
      <c r="E86" s="7"/>
      <c r="F86" s="26"/>
      <c r="G86" s="26"/>
      <c r="H86" s="98"/>
      <c r="I86" s="98"/>
      <c r="J86" s="7"/>
      <c r="K86" s="7"/>
      <c r="L86" s="7"/>
      <c r="M86" s="7"/>
      <c r="N86" s="7"/>
      <c r="O86" s="7"/>
      <c r="P86" s="7"/>
      <c r="Q86" s="7"/>
      <c r="R86" s="7"/>
      <c r="S86" s="7"/>
      <c r="T86" s="7"/>
      <c r="U86" s="7"/>
      <c r="V86" s="7"/>
      <c r="W86" s="7"/>
      <c r="X86" s="7"/>
      <c r="Y86" s="7"/>
      <c r="Z86" s="7"/>
      <c r="AA86" s="7"/>
      <c r="AB86" s="7"/>
      <c r="AC86" s="7"/>
      <c r="AD86" s="7"/>
      <c r="AE86" s="7"/>
      <c r="AF86" s="7"/>
      <c r="AG86" s="7"/>
      <c r="AH86" s="7"/>
    </row>
    <row r="87" spans="2:34" ht="21" customHeight="1">
      <c r="B87" s="25"/>
      <c r="C87" s="7"/>
      <c r="D87" s="7"/>
      <c r="E87" s="7"/>
      <c r="F87" s="26"/>
      <c r="G87" s="26"/>
      <c r="H87" s="98"/>
      <c r="I87" s="98"/>
      <c r="J87" s="7"/>
      <c r="K87" s="7"/>
      <c r="L87" s="7"/>
      <c r="M87" s="7"/>
      <c r="N87" s="7"/>
      <c r="O87" s="7"/>
      <c r="P87" s="7"/>
      <c r="Q87" s="7"/>
      <c r="R87" s="7"/>
      <c r="S87" s="7"/>
      <c r="T87" s="7"/>
      <c r="U87" s="7"/>
      <c r="V87" s="7"/>
      <c r="W87" s="7"/>
      <c r="X87" s="7"/>
      <c r="Y87" s="7"/>
      <c r="Z87" s="7"/>
      <c r="AA87" s="7"/>
      <c r="AB87" s="7"/>
      <c r="AC87" s="7"/>
      <c r="AD87" s="7"/>
      <c r="AE87" s="7"/>
      <c r="AF87" s="7"/>
      <c r="AG87" s="7"/>
      <c r="AH87" s="7"/>
    </row>
    <row r="88" spans="2:34" ht="21" customHeight="1">
      <c r="B88" s="25"/>
      <c r="C88" s="7"/>
      <c r="D88" s="7"/>
      <c r="E88" s="7"/>
      <c r="F88" s="26"/>
      <c r="G88" s="26"/>
      <c r="H88" s="98"/>
      <c r="I88" s="98"/>
      <c r="J88" s="7"/>
      <c r="K88" s="7"/>
      <c r="L88" s="7"/>
      <c r="M88" s="7"/>
      <c r="N88" s="7"/>
      <c r="O88" s="7"/>
      <c r="P88" s="7"/>
      <c r="Q88" s="7"/>
      <c r="R88" s="7"/>
      <c r="S88" s="7"/>
      <c r="T88" s="7"/>
      <c r="U88" s="7"/>
      <c r="V88" s="7"/>
      <c r="W88" s="7"/>
      <c r="X88" s="7"/>
      <c r="Y88" s="7"/>
      <c r="Z88" s="7"/>
      <c r="AA88" s="7"/>
      <c r="AB88" s="7"/>
      <c r="AC88" s="7"/>
      <c r="AD88" s="7"/>
      <c r="AE88" s="7"/>
      <c r="AF88" s="7"/>
      <c r="AG88" s="7"/>
      <c r="AH88" s="7"/>
    </row>
    <row r="89" spans="2:34" ht="21" customHeight="1">
      <c r="B89" s="25"/>
      <c r="C89" s="7"/>
      <c r="D89" s="7"/>
      <c r="E89" s="7"/>
      <c r="F89" s="26"/>
      <c r="G89" s="26"/>
      <c r="H89" s="98"/>
      <c r="I89" s="98"/>
      <c r="J89" s="7"/>
      <c r="K89" s="7"/>
      <c r="L89" s="7"/>
      <c r="M89" s="7"/>
      <c r="N89" s="7"/>
      <c r="O89" s="7"/>
      <c r="P89" s="7"/>
      <c r="Q89" s="7"/>
      <c r="R89" s="7"/>
      <c r="S89" s="7"/>
      <c r="T89" s="7"/>
      <c r="U89" s="7"/>
      <c r="V89" s="7"/>
      <c r="W89" s="7"/>
      <c r="X89" s="7"/>
      <c r="Y89" s="7"/>
      <c r="Z89" s="7"/>
      <c r="AA89" s="7"/>
      <c r="AB89" s="7"/>
      <c r="AC89" s="7"/>
      <c r="AD89" s="7"/>
      <c r="AE89" s="7"/>
      <c r="AF89" s="7"/>
      <c r="AG89" s="7"/>
      <c r="AH89" s="7"/>
    </row>
    <row r="90" spans="2:34" ht="21" customHeight="1">
      <c r="B90" s="25"/>
      <c r="C90" s="7"/>
      <c r="D90" s="7"/>
      <c r="E90" s="7"/>
      <c r="F90" s="26"/>
      <c r="G90" s="26"/>
      <c r="H90" s="98"/>
      <c r="I90" s="98"/>
      <c r="J90" s="7"/>
      <c r="K90" s="7"/>
      <c r="L90" s="7"/>
      <c r="M90" s="7"/>
      <c r="N90" s="7"/>
      <c r="O90" s="7"/>
      <c r="P90" s="7"/>
      <c r="Q90" s="7"/>
      <c r="R90" s="7"/>
      <c r="S90" s="7"/>
      <c r="T90" s="7"/>
      <c r="U90" s="7"/>
      <c r="V90" s="7"/>
      <c r="W90" s="7"/>
      <c r="X90" s="7"/>
      <c r="Y90" s="7"/>
      <c r="Z90" s="7"/>
      <c r="AA90" s="7"/>
      <c r="AB90" s="7"/>
      <c r="AC90" s="7"/>
      <c r="AD90" s="7"/>
      <c r="AE90" s="7"/>
      <c r="AF90" s="7"/>
      <c r="AG90" s="7"/>
      <c r="AH90" s="7"/>
    </row>
    <row r="91" spans="2:34" ht="21" customHeight="1">
      <c r="B91" s="25"/>
      <c r="C91" s="7"/>
      <c r="D91" s="7"/>
      <c r="E91" s="7"/>
      <c r="F91" s="26"/>
      <c r="G91" s="26"/>
      <c r="H91" s="98"/>
      <c r="I91" s="98"/>
      <c r="J91" s="7"/>
      <c r="K91" s="7"/>
      <c r="L91" s="7"/>
      <c r="M91" s="7"/>
      <c r="N91" s="7"/>
      <c r="O91" s="7"/>
      <c r="P91" s="7"/>
      <c r="Q91" s="7"/>
      <c r="R91" s="7"/>
      <c r="S91" s="7"/>
      <c r="T91" s="7"/>
      <c r="U91" s="7"/>
      <c r="V91" s="7"/>
      <c r="W91" s="7"/>
      <c r="X91" s="7"/>
      <c r="Y91" s="7"/>
      <c r="Z91" s="7"/>
      <c r="AA91" s="7"/>
      <c r="AB91" s="7"/>
      <c r="AC91" s="7"/>
      <c r="AD91" s="7"/>
      <c r="AE91" s="7"/>
      <c r="AF91" s="7"/>
      <c r="AG91" s="7"/>
      <c r="AH91" s="7"/>
    </row>
    <row r="92" spans="2:34" ht="21" customHeight="1">
      <c r="B92" s="25"/>
      <c r="C92" s="7"/>
      <c r="D92" s="7"/>
      <c r="E92" s="7"/>
      <c r="F92" s="26"/>
      <c r="G92" s="26"/>
      <c r="H92" s="98"/>
      <c r="I92" s="98"/>
      <c r="J92" s="7"/>
      <c r="K92" s="7"/>
      <c r="L92" s="7"/>
      <c r="M92" s="7"/>
      <c r="N92" s="7"/>
      <c r="O92" s="7"/>
      <c r="P92" s="7"/>
      <c r="Q92" s="7"/>
      <c r="R92" s="7"/>
      <c r="S92" s="7"/>
      <c r="T92" s="7"/>
      <c r="U92" s="7"/>
      <c r="V92" s="7"/>
      <c r="W92" s="7"/>
      <c r="X92" s="7"/>
      <c r="Y92" s="7"/>
      <c r="Z92" s="7"/>
      <c r="AA92" s="7"/>
      <c r="AB92" s="7"/>
      <c r="AC92" s="7"/>
      <c r="AD92" s="7"/>
      <c r="AE92" s="7"/>
      <c r="AF92" s="7"/>
      <c r="AG92" s="7"/>
      <c r="AH92" s="7"/>
    </row>
    <row r="93" spans="2:34" ht="21" customHeight="1">
      <c r="B93" s="25"/>
      <c r="C93" s="7"/>
      <c r="D93" s="7"/>
      <c r="E93" s="7"/>
      <c r="F93" s="26"/>
      <c r="G93" s="26"/>
      <c r="H93" s="98"/>
      <c r="I93" s="98"/>
      <c r="J93" s="7"/>
      <c r="K93" s="7"/>
      <c r="L93" s="7"/>
      <c r="M93" s="7"/>
      <c r="N93" s="7"/>
      <c r="O93" s="7"/>
      <c r="P93" s="7"/>
      <c r="Q93" s="7"/>
      <c r="R93" s="7"/>
      <c r="S93" s="7"/>
      <c r="T93" s="7"/>
      <c r="U93" s="7"/>
      <c r="V93" s="7"/>
      <c r="W93" s="7"/>
      <c r="X93" s="7"/>
      <c r="Y93" s="7"/>
      <c r="Z93" s="7"/>
      <c r="AA93" s="7"/>
      <c r="AB93" s="7"/>
      <c r="AC93" s="7"/>
      <c r="AD93" s="7"/>
      <c r="AE93" s="7"/>
      <c r="AF93" s="7"/>
      <c r="AG93" s="7"/>
      <c r="AH93" s="7"/>
    </row>
    <row r="94" spans="2:34" ht="21" customHeight="1">
      <c r="B94" s="25"/>
      <c r="C94" s="7"/>
      <c r="D94" s="7"/>
      <c r="E94" s="7"/>
      <c r="F94" s="26"/>
      <c r="G94" s="26"/>
      <c r="H94" s="98"/>
      <c r="I94" s="98"/>
      <c r="J94" s="7"/>
      <c r="K94" s="7"/>
      <c r="L94" s="7"/>
      <c r="M94" s="7"/>
      <c r="N94" s="7"/>
      <c r="O94" s="7"/>
      <c r="P94" s="7"/>
      <c r="Q94" s="7"/>
      <c r="R94" s="7"/>
      <c r="S94" s="7"/>
      <c r="T94" s="7"/>
      <c r="U94" s="7"/>
      <c r="V94" s="7"/>
      <c r="W94" s="7"/>
      <c r="X94" s="7"/>
      <c r="Y94" s="7"/>
      <c r="Z94" s="7"/>
      <c r="AA94" s="7"/>
      <c r="AB94" s="7"/>
      <c r="AC94" s="7"/>
      <c r="AD94" s="7"/>
      <c r="AE94" s="7"/>
      <c r="AF94" s="7"/>
      <c r="AG94" s="7"/>
      <c r="AH94" s="7"/>
    </row>
    <row r="95" spans="2:34" ht="21" customHeight="1">
      <c r="B95" s="25"/>
      <c r="C95" s="7"/>
      <c r="D95" s="7"/>
      <c r="E95" s="7"/>
      <c r="F95" s="26"/>
      <c r="G95" s="26"/>
      <c r="H95" s="98"/>
      <c r="I95" s="98"/>
      <c r="J95" s="7"/>
      <c r="K95" s="7"/>
      <c r="L95" s="7"/>
      <c r="M95" s="7"/>
      <c r="N95" s="7"/>
      <c r="O95" s="7"/>
      <c r="P95" s="7"/>
      <c r="Q95" s="7"/>
      <c r="R95" s="7"/>
      <c r="S95" s="7"/>
      <c r="T95" s="7"/>
      <c r="U95" s="7"/>
      <c r="V95" s="7"/>
      <c r="W95" s="7"/>
      <c r="X95" s="7"/>
      <c r="Y95" s="7"/>
      <c r="Z95" s="7"/>
      <c r="AA95" s="7"/>
      <c r="AB95" s="7"/>
      <c r="AC95" s="7"/>
      <c r="AD95" s="7"/>
      <c r="AE95" s="7"/>
      <c r="AF95" s="7"/>
      <c r="AG95" s="7"/>
      <c r="AH95" s="7"/>
    </row>
    <row r="96" spans="2:34" ht="21" customHeight="1">
      <c r="B96" s="25"/>
      <c r="C96" s="7"/>
      <c r="D96" s="7"/>
      <c r="E96" s="7"/>
      <c r="F96" s="26"/>
      <c r="G96" s="26"/>
      <c r="H96" s="98"/>
      <c r="I96" s="98"/>
      <c r="J96" s="7"/>
      <c r="K96" s="7"/>
      <c r="L96" s="7"/>
      <c r="M96" s="7"/>
      <c r="N96" s="7"/>
      <c r="O96" s="7"/>
      <c r="P96" s="7"/>
      <c r="Q96" s="7"/>
      <c r="R96" s="7"/>
      <c r="S96" s="7"/>
      <c r="T96" s="7"/>
      <c r="U96" s="7"/>
      <c r="V96" s="7"/>
      <c r="W96" s="7"/>
      <c r="X96" s="7"/>
      <c r="Y96" s="7"/>
      <c r="Z96" s="7"/>
      <c r="AA96" s="7"/>
      <c r="AB96" s="7"/>
      <c r="AC96" s="7"/>
      <c r="AD96" s="7"/>
      <c r="AE96" s="7"/>
      <c r="AF96" s="7"/>
      <c r="AG96" s="7"/>
      <c r="AH96" s="7"/>
    </row>
    <row r="97" spans="2:34" ht="21" customHeight="1">
      <c r="B97" s="25"/>
      <c r="C97" s="7"/>
      <c r="D97" s="7"/>
      <c r="E97" s="7"/>
      <c r="F97" s="26"/>
      <c r="G97" s="26"/>
      <c r="H97" s="98"/>
      <c r="I97" s="98"/>
      <c r="J97" s="7"/>
      <c r="K97" s="7"/>
      <c r="L97" s="7"/>
      <c r="M97" s="7"/>
      <c r="N97" s="7"/>
      <c r="O97" s="7"/>
      <c r="P97" s="7"/>
      <c r="Q97" s="7"/>
      <c r="R97" s="7"/>
      <c r="S97" s="7"/>
      <c r="T97" s="7"/>
      <c r="U97" s="7"/>
      <c r="V97" s="7"/>
      <c r="W97" s="7"/>
      <c r="X97" s="7"/>
      <c r="Y97" s="7"/>
      <c r="Z97" s="7"/>
      <c r="AA97" s="7"/>
      <c r="AB97" s="7"/>
      <c r="AC97" s="7"/>
      <c r="AD97" s="7"/>
      <c r="AE97" s="7"/>
      <c r="AF97" s="7"/>
      <c r="AG97" s="7"/>
      <c r="AH97" s="7"/>
    </row>
    <row r="98" spans="2:34" ht="21" customHeight="1">
      <c r="B98" s="25"/>
      <c r="C98" s="7"/>
      <c r="D98" s="7"/>
      <c r="E98" s="7"/>
      <c r="F98" s="26"/>
      <c r="G98" s="26"/>
      <c r="H98" s="98"/>
      <c r="I98" s="98"/>
      <c r="J98" s="7"/>
      <c r="K98" s="7"/>
      <c r="L98" s="7"/>
      <c r="M98" s="7"/>
      <c r="N98" s="7"/>
      <c r="O98" s="7"/>
      <c r="P98" s="7"/>
      <c r="Q98" s="7"/>
      <c r="R98" s="7"/>
      <c r="S98" s="7"/>
      <c r="T98" s="7"/>
      <c r="U98" s="7"/>
      <c r="V98" s="7"/>
      <c r="W98" s="7"/>
      <c r="X98" s="7"/>
      <c r="Y98" s="7"/>
      <c r="Z98" s="7"/>
      <c r="AA98" s="7"/>
      <c r="AB98" s="7"/>
      <c r="AC98" s="7"/>
      <c r="AD98" s="7"/>
      <c r="AE98" s="7"/>
      <c r="AF98" s="7"/>
      <c r="AG98" s="7"/>
      <c r="AH98" s="7"/>
    </row>
    <row r="99" spans="2:34" ht="21" customHeight="1">
      <c r="B99" s="25"/>
      <c r="C99" s="7"/>
      <c r="D99" s="7"/>
      <c r="E99" s="7"/>
      <c r="F99" s="26"/>
      <c r="G99" s="26"/>
      <c r="H99" s="98"/>
      <c r="I99" s="98"/>
      <c r="J99" s="7"/>
      <c r="K99" s="7"/>
      <c r="L99" s="7"/>
      <c r="M99" s="7"/>
      <c r="N99" s="7"/>
      <c r="O99" s="7"/>
      <c r="P99" s="7"/>
      <c r="Q99" s="7"/>
      <c r="R99" s="7"/>
      <c r="S99" s="7"/>
      <c r="T99" s="7"/>
      <c r="U99" s="7"/>
      <c r="V99" s="7"/>
      <c r="W99" s="7"/>
      <c r="X99" s="7"/>
      <c r="Y99" s="7"/>
      <c r="Z99" s="7"/>
      <c r="AA99" s="7"/>
      <c r="AB99" s="7"/>
      <c r="AC99" s="7"/>
      <c r="AD99" s="7"/>
      <c r="AE99" s="7"/>
      <c r="AF99" s="7"/>
      <c r="AG99" s="7"/>
      <c r="AH99" s="7"/>
    </row>
    <row r="100" spans="2:34" ht="21" customHeight="1">
      <c r="B100" s="25"/>
      <c r="C100" s="7"/>
      <c r="D100" s="7"/>
      <c r="E100" s="7"/>
      <c r="F100" s="26"/>
      <c r="G100" s="26"/>
      <c r="H100" s="98"/>
      <c r="I100" s="98"/>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row>
    <row r="101" spans="2:34" ht="21" customHeight="1">
      <c r="B101" s="25"/>
      <c r="C101" s="7"/>
      <c r="D101" s="7"/>
      <c r="E101" s="7"/>
      <c r="F101" s="26"/>
      <c r="G101" s="26"/>
      <c r="H101" s="98"/>
      <c r="I101" s="98"/>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row>
    <row r="102" spans="2:34" ht="21" customHeight="1">
      <c r="B102" s="25"/>
      <c r="C102" s="7"/>
      <c r="D102" s="7"/>
      <c r="E102" s="7"/>
      <c r="F102" s="26"/>
      <c r="G102" s="26"/>
      <c r="H102" s="98"/>
      <c r="I102" s="98"/>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row>
    <row r="103" spans="2:34" ht="21" customHeight="1">
      <c r="B103" s="25"/>
      <c r="C103" s="7"/>
      <c r="D103" s="7"/>
      <c r="E103" s="7"/>
      <c r="F103" s="26"/>
      <c r="G103" s="26"/>
      <c r="H103" s="98"/>
      <c r="I103" s="98"/>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row>
    <row r="104" spans="2:34" ht="21" customHeight="1">
      <c r="B104" s="25"/>
      <c r="C104" s="7"/>
      <c r="D104" s="7"/>
      <c r="E104" s="7"/>
      <c r="F104" s="26"/>
      <c r="G104" s="26"/>
      <c r="H104" s="98"/>
      <c r="I104" s="98"/>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row>
    <row r="105" spans="2:34" ht="21" customHeight="1">
      <c r="B105" s="25"/>
      <c r="C105" s="7"/>
      <c r="D105" s="7"/>
      <c r="E105" s="7"/>
      <c r="F105" s="26"/>
      <c r="G105" s="26"/>
      <c r="H105" s="98"/>
      <c r="I105" s="98"/>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row>
    <row r="106" spans="2:34" ht="21" customHeight="1">
      <c r="B106" s="25"/>
      <c r="C106" s="7"/>
      <c r="D106" s="7"/>
      <c r="E106" s="7"/>
      <c r="F106" s="26"/>
      <c r="G106" s="26"/>
      <c r="H106" s="98"/>
      <c r="I106" s="98"/>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row>
    <row r="107" spans="2:34" ht="21" customHeight="1">
      <c r="B107" s="25"/>
      <c r="C107" s="7"/>
      <c r="D107" s="7"/>
      <c r="E107" s="7"/>
      <c r="F107" s="26"/>
      <c r="G107" s="26"/>
      <c r="H107" s="98"/>
      <c r="I107" s="98"/>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row>
    <row r="108" spans="2:34" ht="21" customHeight="1">
      <c r="B108" s="25"/>
      <c r="C108" s="7"/>
      <c r="D108" s="7"/>
      <c r="E108" s="7"/>
      <c r="F108" s="26"/>
      <c r="G108" s="26"/>
      <c r="H108" s="98"/>
      <c r="I108" s="98"/>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row>
    <row r="109" spans="2:34" ht="21" customHeight="1">
      <c r="B109" s="25"/>
      <c r="C109" s="7"/>
      <c r="D109" s="7"/>
      <c r="E109" s="7"/>
      <c r="F109" s="26"/>
      <c r="G109" s="26"/>
      <c r="H109" s="98"/>
      <c r="I109" s="98"/>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row>
    <row r="110" spans="2:34" ht="21" customHeight="1">
      <c r="B110" s="25"/>
      <c r="C110" s="7"/>
      <c r="D110" s="7"/>
      <c r="E110" s="7"/>
      <c r="F110" s="26"/>
      <c r="G110" s="26"/>
      <c r="H110" s="98"/>
      <c r="I110" s="98"/>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row>
    <row r="111" spans="2:34" ht="21" customHeight="1">
      <c r="B111" s="25"/>
      <c r="C111" s="7"/>
      <c r="D111" s="7"/>
      <c r="E111" s="7"/>
      <c r="F111" s="26"/>
      <c r="G111" s="26"/>
      <c r="H111" s="98"/>
      <c r="I111" s="98"/>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row>
    <row r="112" spans="2:34" ht="21" customHeight="1">
      <c r="B112" s="25"/>
      <c r="C112" s="7"/>
      <c r="D112" s="7"/>
      <c r="E112" s="7"/>
      <c r="F112" s="26"/>
      <c r="G112" s="26"/>
      <c r="H112" s="98"/>
      <c r="I112" s="98"/>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row>
    <row r="113" spans="2:34" ht="21" customHeight="1">
      <c r="B113" s="25"/>
      <c r="C113" s="7"/>
      <c r="D113" s="7"/>
      <c r="E113" s="7"/>
      <c r="F113" s="26"/>
      <c r="G113" s="26"/>
      <c r="H113" s="98"/>
      <c r="I113" s="98"/>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row>
    <row r="114" spans="2:34" ht="21" customHeight="1">
      <c r="B114" s="25"/>
      <c r="C114" s="7"/>
      <c r="D114" s="7"/>
      <c r="E114" s="7"/>
      <c r="F114" s="26"/>
      <c r="G114" s="26"/>
      <c r="H114" s="98"/>
      <c r="I114" s="98"/>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row>
    <row r="115" spans="2:34" ht="21" customHeight="1">
      <c r="B115" s="25"/>
      <c r="C115" s="7"/>
      <c r="D115" s="7"/>
      <c r="E115" s="7"/>
      <c r="F115" s="26"/>
      <c r="G115" s="26"/>
      <c r="H115" s="98"/>
      <c r="I115" s="98"/>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row>
    <row r="116" spans="2:34" ht="21" customHeight="1">
      <c r="B116" s="25"/>
      <c r="C116" s="7"/>
      <c r="D116" s="7"/>
      <c r="E116" s="7"/>
      <c r="F116" s="26"/>
      <c r="G116" s="26"/>
      <c r="H116" s="98"/>
      <c r="I116" s="98"/>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row>
    <row r="117" spans="2:34" ht="21" customHeight="1">
      <c r="B117" s="25"/>
      <c r="C117" s="7"/>
      <c r="D117" s="7"/>
      <c r="E117" s="7"/>
      <c r="F117" s="26"/>
      <c r="G117" s="26"/>
      <c r="H117" s="98"/>
      <c r="I117" s="98"/>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row>
    <row r="118" spans="2:34" ht="21" customHeight="1">
      <c r="B118" s="25"/>
      <c r="C118" s="7"/>
      <c r="D118" s="7"/>
      <c r="E118" s="7"/>
      <c r="F118" s="26"/>
      <c r="G118" s="26"/>
      <c r="H118" s="98"/>
      <c r="I118" s="98"/>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row>
    <row r="119" spans="2:34" ht="21" customHeight="1">
      <c r="B119" s="25"/>
      <c r="C119" s="7"/>
      <c r="D119" s="7"/>
      <c r="E119" s="7"/>
      <c r="F119" s="26"/>
      <c r="G119" s="26"/>
      <c r="H119" s="98"/>
      <c r="I119" s="98"/>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row>
    <row r="120" spans="2:34" ht="21" customHeight="1">
      <c r="B120" s="25"/>
      <c r="C120" s="7"/>
      <c r="D120" s="7"/>
      <c r="E120" s="7"/>
      <c r="F120" s="26"/>
      <c r="G120" s="26"/>
      <c r="H120" s="98"/>
      <c r="I120" s="98"/>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row>
    <row r="121" spans="2:34" ht="21" customHeight="1">
      <c r="B121" s="25"/>
      <c r="C121" s="7"/>
      <c r="D121" s="7"/>
      <c r="E121" s="7"/>
      <c r="F121" s="26"/>
      <c r="G121" s="26"/>
      <c r="H121" s="98"/>
      <c r="I121" s="98"/>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row>
    <row r="122" spans="2:34" ht="21" customHeight="1">
      <c r="B122" s="25"/>
      <c r="C122" s="7"/>
      <c r="D122" s="7"/>
      <c r="E122" s="7"/>
      <c r="F122" s="26"/>
      <c r="G122" s="26"/>
      <c r="H122" s="98"/>
      <c r="I122" s="98"/>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row>
    <row r="123" spans="2:34" ht="21" customHeight="1">
      <c r="B123" s="25"/>
      <c r="C123" s="7"/>
      <c r="D123" s="7"/>
      <c r="E123" s="7"/>
      <c r="F123" s="26"/>
      <c r="G123" s="26"/>
      <c r="H123" s="98"/>
      <c r="I123" s="98"/>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row>
    <row r="124" spans="2:34" ht="21" customHeight="1">
      <c r="B124" s="25"/>
      <c r="C124" s="7"/>
      <c r="D124" s="7"/>
      <c r="E124" s="7"/>
      <c r="F124" s="26"/>
      <c r="G124" s="26"/>
      <c r="H124" s="98"/>
      <c r="I124" s="98"/>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row>
    <row r="125" spans="2:34" ht="21" customHeight="1">
      <c r="B125" s="25"/>
      <c r="C125" s="7"/>
      <c r="D125" s="7"/>
      <c r="E125" s="7"/>
      <c r="F125" s="26"/>
      <c r="G125" s="26"/>
      <c r="H125" s="98"/>
      <c r="I125" s="98"/>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row>
    <row r="126" spans="2:34" ht="21" customHeight="1">
      <c r="B126" s="25"/>
      <c r="C126" s="7"/>
      <c r="D126" s="7"/>
      <c r="E126" s="7"/>
      <c r="F126" s="26"/>
      <c r="G126" s="26"/>
      <c r="H126" s="98"/>
      <c r="I126" s="98"/>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row>
    <row r="127" spans="2:34" ht="21" customHeight="1">
      <c r="B127" s="25"/>
      <c r="C127" s="7"/>
      <c r="D127" s="7"/>
      <c r="E127" s="7"/>
      <c r="F127" s="26"/>
      <c r="G127" s="26"/>
      <c r="H127" s="98"/>
      <c r="I127" s="98"/>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row>
    <row r="128" spans="2:34" ht="21" customHeight="1">
      <c r="B128" s="25"/>
      <c r="C128" s="7"/>
      <c r="D128" s="7"/>
      <c r="E128" s="7"/>
      <c r="F128" s="26"/>
      <c r="G128" s="26"/>
      <c r="H128" s="98"/>
      <c r="I128" s="98"/>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row>
    <row r="129" spans="2:34" ht="21" customHeight="1">
      <c r="B129" s="25"/>
      <c r="C129" s="7"/>
      <c r="D129" s="7"/>
      <c r="E129" s="7"/>
      <c r="F129" s="26"/>
      <c r="G129" s="26"/>
      <c r="H129" s="98"/>
      <c r="I129" s="98"/>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row>
    <row r="130" spans="2:34" ht="21" customHeight="1">
      <c r="B130" s="25"/>
      <c r="C130" s="7"/>
      <c r="D130" s="7"/>
      <c r="E130" s="7"/>
      <c r="F130" s="26"/>
      <c r="G130" s="26"/>
      <c r="H130" s="98"/>
      <c r="I130" s="98"/>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row>
    <row r="131" spans="2:34" ht="21" customHeight="1">
      <c r="B131" s="25"/>
      <c r="C131" s="7"/>
      <c r="D131" s="7"/>
      <c r="E131" s="7"/>
      <c r="F131" s="26"/>
      <c r="G131" s="26"/>
      <c r="H131" s="98"/>
      <c r="I131" s="98"/>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row>
    <row r="132" spans="2:34" ht="21" customHeight="1">
      <c r="B132" s="25"/>
      <c r="C132" s="7"/>
      <c r="D132" s="7"/>
      <c r="E132" s="7"/>
      <c r="F132" s="26"/>
      <c r="G132" s="26"/>
      <c r="H132" s="98"/>
      <c r="I132" s="98"/>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row>
    <row r="133" spans="2:34" ht="21" customHeight="1">
      <c r="B133" s="25"/>
      <c r="C133" s="7"/>
      <c r="D133" s="7"/>
      <c r="E133" s="7"/>
      <c r="F133" s="26"/>
      <c r="G133" s="26"/>
      <c r="H133" s="98"/>
      <c r="I133" s="98"/>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row>
    <row r="134" spans="2:34" ht="21" customHeight="1">
      <c r="B134" s="25"/>
      <c r="C134" s="7"/>
      <c r="D134" s="7"/>
      <c r="E134" s="7"/>
      <c r="F134" s="26"/>
      <c r="G134" s="26"/>
      <c r="H134" s="98"/>
      <c r="I134" s="98"/>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row>
    <row r="135" spans="2:34" ht="21" customHeight="1">
      <c r="B135" s="25"/>
      <c r="C135" s="7"/>
      <c r="D135" s="7"/>
      <c r="E135" s="7"/>
      <c r="F135" s="26"/>
      <c r="G135" s="26"/>
      <c r="H135" s="98"/>
      <c r="I135" s="98"/>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row>
    <row r="136" spans="2:34" ht="21" customHeight="1">
      <c r="B136" s="25"/>
      <c r="C136" s="7"/>
      <c r="D136" s="7"/>
      <c r="E136" s="7"/>
      <c r="F136" s="26"/>
      <c r="G136" s="26"/>
      <c r="H136" s="98"/>
      <c r="I136" s="98"/>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row>
    <row r="137" spans="2:34" ht="21" customHeight="1">
      <c r="B137" s="25"/>
      <c r="C137" s="7"/>
      <c r="D137" s="7"/>
      <c r="E137" s="7"/>
      <c r="F137" s="26"/>
      <c r="G137" s="26"/>
      <c r="H137" s="98"/>
      <c r="I137" s="98"/>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row>
    <row r="138" spans="2:34" ht="21" customHeight="1">
      <c r="B138" s="25"/>
      <c r="C138" s="7"/>
      <c r="D138" s="7"/>
      <c r="E138" s="7"/>
      <c r="F138" s="26"/>
      <c r="G138" s="26"/>
      <c r="H138" s="98"/>
      <c r="I138" s="98"/>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row>
    <row r="139" spans="2:34" ht="21" customHeight="1">
      <c r="B139" s="25"/>
      <c r="C139" s="7"/>
      <c r="D139" s="7"/>
      <c r="E139" s="7"/>
      <c r="F139" s="26"/>
      <c r="G139" s="26"/>
      <c r="H139" s="98"/>
      <c r="I139" s="98"/>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row>
    <row r="140" spans="2:34" ht="21" customHeight="1">
      <c r="B140" s="25"/>
      <c r="C140" s="7"/>
      <c r="D140" s="7"/>
      <c r="E140" s="7"/>
      <c r="F140" s="26"/>
      <c r="G140" s="26"/>
      <c r="H140" s="98"/>
      <c r="I140" s="98"/>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row>
    <row r="141" spans="2:34" ht="21" customHeight="1">
      <c r="B141" s="25"/>
      <c r="C141" s="7"/>
      <c r="D141" s="7"/>
      <c r="E141" s="7"/>
      <c r="F141" s="26"/>
      <c r="G141" s="26"/>
      <c r="H141" s="98"/>
      <c r="I141" s="98"/>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row>
    <row r="142" spans="2:34" ht="21" customHeight="1">
      <c r="B142" s="25"/>
      <c r="C142" s="7"/>
      <c r="D142" s="7"/>
      <c r="E142" s="7"/>
      <c r="F142" s="26"/>
      <c r="G142" s="26"/>
      <c r="H142" s="98"/>
      <c r="I142" s="98"/>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row>
    <row r="143" spans="2:34" ht="21" customHeight="1">
      <c r="B143" s="25"/>
      <c r="C143" s="7"/>
      <c r="D143" s="7"/>
      <c r="E143" s="7"/>
      <c r="F143" s="26"/>
      <c r="G143" s="26"/>
      <c r="H143" s="98"/>
      <c r="I143" s="98"/>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row>
    <row r="144" spans="2:34" ht="21" customHeight="1">
      <c r="B144" s="25"/>
      <c r="C144" s="7"/>
      <c r="D144" s="7"/>
      <c r="E144" s="7"/>
      <c r="F144" s="26"/>
      <c r="G144" s="26"/>
      <c r="H144" s="98"/>
      <c r="I144" s="98"/>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row>
    <row r="145" spans="2:34" ht="21" customHeight="1">
      <c r="B145" s="25"/>
      <c r="C145" s="7"/>
      <c r="D145" s="7"/>
      <c r="E145" s="7"/>
      <c r="F145" s="26"/>
      <c r="G145" s="26"/>
      <c r="H145" s="98"/>
      <c r="I145" s="98"/>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row>
    <row r="146" spans="2:34" ht="21" customHeight="1">
      <c r="B146" s="25"/>
      <c r="C146" s="7"/>
      <c r="D146" s="7"/>
      <c r="E146" s="7"/>
      <c r="F146" s="26"/>
      <c r="G146" s="26"/>
      <c r="H146" s="98"/>
      <c r="I146" s="98"/>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row>
    <row r="147" spans="2:34" ht="21" customHeight="1">
      <c r="B147" s="25"/>
      <c r="C147" s="7"/>
      <c r="D147" s="7"/>
      <c r="E147" s="7"/>
      <c r="F147" s="26"/>
      <c r="G147" s="26"/>
      <c r="H147" s="98"/>
      <c r="I147" s="98"/>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row>
    <row r="148" spans="2:34" ht="21" customHeight="1">
      <c r="B148" s="25"/>
      <c r="C148" s="7"/>
      <c r="D148" s="7"/>
      <c r="E148" s="7"/>
      <c r="F148" s="26"/>
      <c r="G148" s="26"/>
      <c r="H148" s="98"/>
      <c r="I148" s="98"/>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row>
    <row r="149" spans="2:34" ht="21" customHeight="1">
      <c r="B149" s="25"/>
      <c r="C149" s="7"/>
      <c r="D149" s="7"/>
      <c r="E149" s="7"/>
      <c r="F149" s="26"/>
      <c r="G149" s="26"/>
      <c r="H149" s="98"/>
      <c r="I149" s="98"/>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row>
    <row r="150" spans="2:34" ht="21" customHeight="1">
      <c r="B150" s="25"/>
      <c r="C150" s="7"/>
      <c r="D150" s="7"/>
      <c r="E150" s="7"/>
      <c r="F150" s="26"/>
      <c r="G150" s="26"/>
      <c r="H150" s="98"/>
      <c r="I150" s="98"/>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row>
    <row r="151" spans="2:34" ht="21" customHeight="1">
      <c r="B151" s="25"/>
      <c r="C151" s="7"/>
      <c r="D151" s="7"/>
      <c r="E151" s="7"/>
      <c r="F151" s="26"/>
      <c r="G151" s="26"/>
      <c r="H151" s="98"/>
      <c r="I151" s="98"/>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row>
    <row r="152" spans="2:34" ht="21" customHeight="1">
      <c r="B152" s="25"/>
      <c r="C152" s="7"/>
      <c r="D152" s="7"/>
      <c r="E152" s="7"/>
      <c r="F152" s="26"/>
      <c r="G152" s="26"/>
      <c r="H152" s="98"/>
      <c r="I152" s="98"/>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row>
    <row r="153" spans="2:34" ht="21" customHeight="1">
      <c r="B153" s="25"/>
      <c r="C153" s="7"/>
      <c r="D153" s="7"/>
      <c r="E153" s="7"/>
      <c r="F153" s="26"/>
      <c r="G153" s="26"/>
      <c r="H153" s="98"/>
      <c r="I153" s="98"/>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row>
    <row r="154" spans="2:34" ht="21" customHeight="1">
      <c r="B154" s="25"/>
      <c r="C154" s="7"/>
      <c r="D154" s="7"/>
      <c r="E154" s="7"/>
      <c r="F154" s="26"/>
      <c r="G154" s="26"/>
      <c r="H154" s="98"/>
      <c r="I154" s="98"/>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row>
    <row r="155" spans="2:34" ht="21" customHeight="1">
      <c r="B155" s="25"/>
      <c r="C155" s="7"/>
      <c r="D155" s="7"/>
      <c r="E155" s="7"/>
      <c r="F155" s="26"/>
      <c r="G155" s="26"/>
      <c r="H155" s="98"/>
      <c r="I155" s="98"/>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row>
    <row r="156" spans="2:34" ht="21" customHeight="1">
      <c r="B156" s="25"/>
      <c r="C156" s="7"/>
      <c r="D156" s="7"/>
      <c r="E156" s="7"/>
      <c r="F156" s="26"/>
      <c r="G156" s="26"/>
      <c r="H156" s="98"/>
      <c r="I156" s="98"/>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row>
    <row r="157" spans="2:34" ht="21" customHeight="1">
      <c r="B157" s="25"/>
      <c r="C157" s="7"/>
      <c r="D157" s="7"/>
      <c r="E157" s="7"/>
      <c r="F157" s="26"/>
      <c r="G157" s="26"/>
      <c r="H157" s="98"/>
      <c r="I157" s="98"/>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row>
    <row r="158" spans="2:34" ht="21" customHeight="1">
      <c r="B158" s="25"/>
      <c r="C158" s="7"/>
      <c r="D158" s="7"/>
      <c r="E158" s="7"/>
      <c r="F158" s="26"/>
      <c r="G158" s="26"/>
      <c r="H158" s="98"/>
      <c r="I158" s="98"/>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row>
    <row r="159" spans="2:34" ht="21" customHeight="1">
      <c r="B159" s="25"/>
      <c r="C159" s="7"/>
      <c r="D159" s="7"/>
      <c r="E159" s="7"/>
      <c r="F159" s="26"/>
      <c r="G159" s="26"/>
      <c r="H159" s="98"/>
      <c r="I159" s="98"/>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row>
    <row r="160" spans="2:34" ht="21" customHeight="1">
      <c r="B160" s="25"/>
      <c r="C160" s="7"/>
      <c r="D160" s="7"/>
      <c r="E160" s="7"/>
      <c r="F160" s="26"/>
      <c r="G160" s="26"/>
      <c r="H160" s="98"/>
      <c r="I160" s="98"/>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row>
    <row r="161" spans="2:34" ht="21" customHeight="1">
      <c r="B161" s="25"/>
      <c r="C161" s="7"/>
      <c r="D161" s="7"/>
      <c r="E161" s="7"/>
      <c r="F161" s="26"/>
      <c r="G161" s="26"/>
      <c r="H161" s="98"/>
      <c r="I161" s="98"/>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row>
    <row r="162" spans="2:34" ht="21" customHeight="1">
      <c r="B162" s="25"/>
      <c r="C162" s="7"/>
      <c r="D162" s="7"/>
      <c r="E162" s="7"/>
      <c r="F162" s="26"/>
      <c r="G162" s="26"/>
      <c r="H162" s="98"/>
      <c r="I162" s="98"/>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row>
    <row r="163" spans="2:34" ht="21" customHeight="1">
      <c r="B163" s="25"/>
      <c r="C163" s="7"/>
      <c r="D163" s="7"/>
      <c r="E163" s="7"/>
      <c r="F163" s="26"/>
      <c r="G163" s="26"/>
      <c r="H163" s="98"/>
      <c r="I163" s="98"/>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row>
    <row r="164" spans="2:34" ht="21" customHeight="1">
      <c r="B164" s="25"/>
      <c r="C164" s="7"/>
      <c r="D164" s="7"/>
      <c r="E164" s="7"/>
      <c r="F164" s="26"/>
      <c r="G164" s="26"/>
      <c r="H164" s="98"/>
      <c r="I164" s="98"/>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row>
    <row r="165" spans="2:34" ht="21" customHeight="1">
      <c r="B165" s="25"/>
      <c r="C165" s="7"/>
      <c r="D165" s="7"/>
      <c r="E165" s="7"/>
      <c r="F165" s="26"/>
      <c r="G165" s="26"/>
      <c r="H165" s="98"/>
      <c r="I165" s="98"/>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row>
    <row r="166" spans="2:34" ht="21" customHeight="1">
      <c r="B166" s="25"/>
      <c r="C166" s="7"/>
      <c r="D166" s="7"/>
      <c r="E166" s="7"/>
      <c r="F166" s="26"/>
      <c r="G166" s="26"/>
      <c r="H166" s="98"/>
      <c r="I166" s="98"/>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row>
    <row r="167" spans="2:34" ht="21" customHeight="1">
      <c r="B167" s="25"/>
      <c r="C167" s="7"/>
      <c r="D167" s="7"/>
      <c r="E167" s="7"/>
      <c r="F167" s="26"/>
      <c r="G167" s="26"/>
      <c r="H167" s="98"/>
      <c r="I167" s="98"/>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row>
    <row r="168" spans="2:34" ht="21" customHeight="1">
      <c r="B168" s="25"/>
      <c r="C168" s="7"/>
      <c r="D168" s="7"/>
      <c r="E168" s="7"/>
      <c r="F168" s="26"/>
      <c r="G168" s="26"/>
      <c r="H168" s="98"/>
      <c r="I168" s="98"/>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row>
    <row r="169" spans="2:34" ht="21" customHeight="1">
      <c r="B169" s="25"/>
      <c r="C169" s="7"/>
      <c r="D169" s="7"/>
      <c r="E169" s="7"/>
      <c r="F169" s="26"/>
      <c r="G169" s="26"/>
      <c r="H169" s="98"/>
      <c r="I169" s="98"/>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row>
    <row r="170" spans="2:34" ht="21" customHeight="1">
      <c r="B170" s="25"/>
      <c r="C170" s="7"/>
      <c r="D170" s="7"/>
      <c r="E170" s="7"/>
      <c r="F170" s="26"/>
      <c r="G170" s="26"/>
      <c r="H170" s="98"/>
      <c r="I170" s="98"/>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row>
    <row r="171" spans="2:34" ht="21" customHeight="1">
      <c r="B171" s="25"/>
      <c r="C171" s="7"/>
      <c r="D171" s="7"/>
      <c r="E171" s="7"/>
      <c r="F171" s="26"/>
      <c r="G171" s="26"/>
      <c r="H171" s="98"/>
      <c r="I171" s="98"/>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row>
    <row r="172" spans="2:34" ht="21" customHeight="1">
      <c r="B172" s="25"/>
      <c r="C172" s="7"/>
      <c r="D172" s="7"/>
      <c r="E172" s="7"/>
      <c r="F172" s="26"/>
      <c r="G172" s="26"/>
      <c r="H172" s="98"/>
      <c r="I172" s="98"/>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row>
    <row r="173" spans="2:34" ht="21" customHeight="1">
      <c r="B173" s="25"/>
      <c r="C173" s="7"/>
      <c r="D173" s="7"/>
      <c r="E173" s="7"/>
      <c r="F173" s="26"/>
      <c r="G173" s="26"/>
      <c r="H173" s="98"/>
      <c r="I173" s="98"/>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row>
    <row r="174" spans="2:34" ht="21" customHeight="1">
      <c r="B174" s="25"/>
      <c r="C174" s="7"/>
      <c r="D174" s="7"/>
      <c r="E174" s="7"/>
      <c r="F174" s="26"/>
      <c r="G174" s="26"/>
      <c r="H174" s="98"/>
      <c r="I174" s="98"/>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row>
    <row r="175" spans="2:34" ht="21" customHeight="1">
      <c r="B175" s="25"/>
      <c r="C175" s="7"/>
      <c r="D175" s="7"/>
      <c r="E175" s="7"/>
      <c r="F175" s="26"/>
      <c r="G175" s="26"/>
      <c r="H175" s="98"/>
      <c r="I175" s="98"/>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row>
    <row r="176" spans="2:34" ht="21" customHeight="1">
      <c r="B176" s="25"/>
      <c r="C176" s="7"/>
      <c r="D176" s="7"/>
      <c r="E176" s="7"/>
      <c r="F176" s="26"/>
      <c r="G176" s="26"/>
      <c r="H176" s="98"/>
      <c r="I176" s="98"/>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row>
    <row r="177" spans="2:34" ht="21" customHeight="1">
      <c r="B177" s="25"/>
      <c r="C177" s="7"/>
      <c r="D177" s="7"/>
      <c r="E177" s="7"/>
      <c r="F177" s="26"/>
      <c r="G177" s="26"/>
      <c r="H177" s="98"/>
      <c r="I177" s="98"/>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row>
    <row r="178" spans="2:34" ht="21" customHeight="1">
      <c r="B178" s="25"/>
      <c r="C178" s="7"/>
      <c r="D178" s="7"/>
      <c r="E178" s="7"/>
      <c r="F178" s="26"/>
      <c r="G178" s="26"/>
      <c r="H178" s="98"/>
      <c r="I178" s="98"/>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row>
    <row r="179" spans="2:34" ht="21" customHeight="1">
      <c r="B179" s="25"/>
      <c r="C179" s="7"/>
      <c r="D179" s="7"/>
      <c r="E179" s="7"/>
      <c r="F179" s="26"/>
      <c r="G179" s="26"/>
      <c r="H179" s="98"/>
      <c r="I179" s="98"/>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row>
    <row r="180" spans="2:34" ht="21" customHeight="1">
      <c r="B180" s="25"/>
      <c r="C180" s="7"/>
      <c r="D180" s="7"/>
      <c r="E180" s="7"/>
      <c r="F180" s="26"/>
      <c r="G180" s="26"/>
      <c r="H180" s="98"/>
      <c r="I180" s="98"/>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row>
    <row r="181" spans="2:34" ht="21" customHeight="1">
      <c r="B181" s="25"/>
      <c r="C181" s="7"/>
      <c r="D181" s="7"/>
      <c r="E181" s="7"/>
      <c r="F181" s="26"/>
      <c r="G181" s="26"/>
      <c r="H181" s="98"/>
      <c r="I181" s="98"/>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row>
    <row r="182" spans="2:34" ht="21" customHeight="1">
      <c r="B182" s="25"/>
      <c r="C182" s="7"/>
      <c r="D182" s="7"/>
      <c r="E182" s="7"/>
      <c r="F182" s="26"/>
      <c r="G182" s="26"/>
      <c r="H182" s="98"/>
      <c r="I182" s="98"/>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row>
    <row r="183" spans="2:34" ht="21" customHeight="1">
      <c r="B183" s="25"/>
      <c r="C183" s="7"/>
      <c r="D183" s="7"/>
      <c r="E183" s="7"/>
      <c r="F183" s="26"/>
      <c r="G183" s="26"/>
      <c r="H183" s="98"/>
      <c r="I183" s="98"/>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row>
    <row r="184" spans="2:34" ht="21" customHeight="1">
      <c r="B184" s="25"/>
      <c r="C184" s="7"/>
      <c r="D184" s="7"/>
      <c r="E184" s="7"/>
      <c r="F184" s="26"/>
      <c r="G184" s="26"/>
      <c r="H184" s="98"/>
      <c r="I184" s="98"/>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row>
    <row r="185" spans="2:34" ht="21" customHeight="1">
      <c r="B185" s="25"/>
      <c r="C185" s="7"/>
      <c r="D185" s="7"/>
      <c r="E185" s="7"/>
      <c r="F185" s="26"/>
      <c r="G185" s="26"/>
      <c r="H185" s="98"/>
      <c r="I185" s="98"/>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row>
    <row r="186" spans="2:34" ht="21" customHeight="1">
      <c r="B186" s="25"/>
      <c r="C186" s="7"/>
      <c r="D186" s="7"/>
      <c r="E186" s="7"/>
      <c r="F186" s="26"/>
      <c r="G186" s="26"/>
      <c r="H186" s="98"/>
      <c r="I186" s="98"/>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row>
    <row r="187" spans="2:34" ht="21" customHeight="1">
      <c r="B187" s="25"/>
      <c r="C187" s="7"/>
      <c r="D187" s="7"/>
      <c r="E187" s="7"/>
      <c r="F187" s="26"/>
      <c r="G187" s="26"/>
      <c r="H187" s="98"/>
      <c r="I187" s="98"/>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row>
    <row r="188" spans="2:34" ht="21" customHeight="1">
      <c r="B188" s="25"/>
      <c r="C188" s="7"/>
      <c r="D188" s="7"/>
      <c r="E188" s="7"/>
      <c r="F188" s="26"/>
      <c r="G188" s="26"/>
      <c r="H188" s="98"/>
      <c r="I188" s="98"/>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row>
    <row r="189" spans="2:34" ht="21" customHeight="1">
      <c r="B189" s="25"/>
      <c r="C189" s="7"/>
      <c r="D189" s="7"/>
      <c r="E189" s="7"/>
      <c r="F189" s="26"/>
      <c r="G189" s="26"/>
      <c r="H189" s="98"/>
      <c r="I189" s="98"/>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row>
    <row r="190" spans="2:34" ht="21" customHeight="1">
      <c r="B190" s="25"/>
      <c r="C190" s="7"/>
      <c r="D190" s="7"/>
      <c r="E190" s="7"/>
      <c r="F190" s="26"/>
      <c r="G190" s="26"/>
      <c r="H190" s="98"/>
      <c r="I190" s="98"/>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row>
    <row r="191" spans="2:34" ht="21" customHeight="1">
      <c r="B191" s="25"/>
      <c r="C191" s="7"/>
      <c r="D191" s="7"/>
      <c r="E191" s="7"/>
      <c r="F191" s="26"/>
      <c r="G191" s="26"/>
      <c r="H191" s="98"/>
      <c r="I191" s="98"/>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row>
    <row r="192" spans="2:34" ht="21" customHeight="1">
      <c r="B192" s="25"/>
      <c r="C192" s="7"/>
      <c r="D192" s="7"/>
      <c r="E192" s="7"/>
      <c r="F192" s="26"/>
      <c r="G192" s="26"/>
      <c r="H192" s="98"/>
      <c r="I192" s="98"/>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row>
    <row r="193" spans="2:34" ht="21" customHeight="1">
      <c r="B193" s="25"/>
      <c r="C193" s="7"/>
      <c r="D193" s="7"/>
      <c r="E193" s="7"/>
      <c r="F193" s="26"/>
      <c r="G193" s="26"/>
      <c r="H193" s="98"/>
      <c r="I193" s="98"/>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row>
    <row r="194" spans="2:34" ht="21" customHeight="1">
      <c r="B194" s="25"/>
      <c r="C194" s="7"/>
      <c r="D194" s="7"/>
      <c r="E194" s="7"/>
      <c r="F194" s="26"/>
      <c r="G194" s="26"/>
      <c r="H194" s="98"/>
      <c r="I194" s="98"/>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row>
    <row r="195" spans="2:34" ht="21" customHeight="1">
      <c r="B195" s="25"/>
      <c r="C195" s="7"/>
      <c r="D195" s="7"/>
      <c r="E195" s="7"/>
      <c r="F195" s="26"/>
      <c r="G195" s="26"/>
      <c r="H195" s="98"/>
      <c r="I195" s="98"/>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row>
    <row r="196" spans="2:34" ht="21" customHeight="1">
      <c r="B196" s="25"/>
      <c r="C196" s="7"/>
      <c r="D196" s="7"/>
      <c r="E196" s="7"/>
      <c r="F196" s="26"/>
      <c r="G196" s="26"/>
      <c r="H196" s="98"/>
      <c r="I196" s="98"/>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row>
    <row r="197" spans="2:34" ht="21" customHeight="1">
      <c r="B197" s="25"/>
      <c r="C197" s="7"/>
      <c r="D197" s="7"/>
      <c r="E197" s="7"/>
      <c r="F197" s="26"/>
      <c r="G197" s="26"/>
      <c r="H197" s="98"/>
      <c r="I197" s="98"/>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row>
    <row r="198" spans="2:34" ht="21" customHeight="1">
      <c r="B198" s="25"/>
      <c r="C198" s="7"/>
      <c r="D198" s="7"/>
      <c r="E198" s="7"/>
      <c r="F198" s="26"/>
      <c r="G198" s="26"/>
      <c r="H198" s="98"/>
      <c r="I198" s="98"/>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row>
    <row r="199" spans="2:34" ht="21" customHeight="1">
      <c r="B199" s="25"/>
      <c r="C199" s="7"/>
      <c r="D199" s="7"/>
      <c r="E199" s="7"/>
      <c r="F199" s="26"/>
      <c r="G199" s="26"/>
      <c r="H199" s="98"/>
      <c r="I199" s="98"/>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row>
    <row r="200" spans="2:34" ht="21" customHeight="1">
      <c r="B200" s="25"/>
      <c r="C200" s="7"/>
      <c r="D200" s="7"/>
      <c r="E200" s="7"/>
      <c r="F200" s="26"/>
      <c r="G200" s="26"/>
      <c r="H200" s="98"/>
      <c r="I200" s="98"/>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row>
    <row r="201" spans="2:34" ht="21" customHeight="1">
      <c r="B201" s="25"/>
      <c r="C201" s="7"/>
      <c r="D201" s="7"/>
      <c r="E201" s="7"/>
      <c r="F201" s="26"/>
      <c r="G201" s="26"/>
      <c r="H201" s="98"/>
      <c r="I201" s="98"/>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row>
    <row r="202" spans="2:34" ht="21" customHeight="1">
      <c r="B202" s="25"/>
      <c r="C202" s="7"/>
      <c r="D202" s="7"/>
      <c r="E202" s="7"/>
      <c r="F202" s="26"/>
      <c r="G202" s="26"/>
      <c r="H202" s="98"/>
      <c r="I202" s="98"/>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row>
    <row r="203" spans="2:34" ht="21" customHeight="1">
      <c r="B203" s="25"/>
      <c r="C203" s="7"/>
      <c r="D203" s="7"/>
      <c r="E203" s="7"/>
      <c r="F203" s="26"/>
      <c r="G203" s="26"/>
      <c r="H203" s="98"/>
      <c r="I203" s="98"/>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row>
    <row r="204" spans="2:34" ht="21" customHeight="1">
      <c r="B204" s="25"/>
      <c r="C204" s="7"/>
      <c r="D204" s="7"/>
      <c r="E204" s="7"/>
      <c r="F204" s="26"/>
      <c r="G204" s="26"/>
      <c r="H204" s="98"/>
      <c r="I204" s="98"/>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row>
    <row r="205" spans="2:34" ht="21" customHeight="1">
      <c r="B205" s="25"/>
      <c r="C205" s="7"/>
      <c r="D205" s="7"/>
      <c r="E205" s="7"/>
      <c r="F205" s="26"/>
      <c r="G205" s="26"/>
      <c r="H205" s="98"/>
      <c r="I205" s="98"/>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row>
    <row r="206" spans="2:34" ht="21" customHeight="1">
      <c r="B206" s="25"/>
      <c r="C206" s="7"/>
      <c r="D206" s="7"/>
      <c r="E206" s="7"/>
      <c r="F206" s="26"/>
      <c r="G206" s="26"/>
      <c r="H206" s="98"/>
      <c r="I206" s="98"/>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row>
    <row r="207" spans="2:34" ht="21" customHeight="1">
      <c r="B207" s="25"/>
      <c r="C207" s="7"/>
      <c r="D207" s="7"/>
      <c r="E207" s="7"/>
      <c r="F207" s="26"/>
      <c r="G207" s="26"/>
      <c r="H207" s="98"/>
      <c r="I207" s="98"/>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row>
    <row r="208" spans="2:34" ht="21" customHeight="1">
      <c r="B208" s="25"/>
      <c r="C208" s="7"/>
      <c r="D208" s="7"/>
      <c r="E208" s="7"/>
      <c r="F208" s="26"/>
      <c r="G208" s="26"/>
      <c r="H208" s="98"/>
      <c r="I208" s="98"/>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row>
    <row r="209" spans="2:34" ht="21" customHeight="1">
      <c r="B209" s="25"/>
      <c r="C209" s="7"/>
      <c r="D209" s="7"/>
      <c r="E209" s="7"/>
      <c r="F209" s="26"/>
      <c r="G209" s="26"/>
      <c r="H209" s="98"/>
      <c r="I209" s="98"/>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row>
    <row r="210" spans="2:34" ht="21" customHeight="1">
      <c r="B210" s="25"/>
      <c r="C210" s="7"/>
      <c r="D210" s="7"/>
      <c r="E210" s="7"/>
      <c r="F210" s="26"/>
      <c r="G210" s="26"/>
      <c r="H210" s="98"/>
      <c r="I210" s="98"/>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row>
    <row r="211" spans="2:34" ht="21" customHeight="1">
      <c r="B211" s="25"/>
      <c r="C211" s="7"/>
      <c r="D211" s="7"/>
      <c r="E211" s="7"/>
      <c r="F211" s="26"/>
      <c r="G211" s="26"/>
      <c r="H211" s="98"/>
      <c r="I211" s="98"/>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row>
    <row r="212" spans="2:34" ht="21" customHeight="1">
      <c r="B212" s="25"/>
      <c r="C212" s="7"/>
      <c r="D212" s="7"/>
      <c r="E212" s="7"/>
      <c r="F212" s="26"/>
      <c r="G212" s="26"/>
      <c r="H212" s="98"/>
      <c r="I212" s="98"/>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row>
    <row r="213" spans="2:34" ht="21" customHeight="1">
      <c r="B213" s="25"/>
      <c r="C213" s="7"/>
      <c r="D213" s="7"/>
      <c r="E213" s="7"/>
      <c r="F213" s="26"/>
      <c r="G213" s="26"/>
      <c r="H213" s="98"/>
      <c r="I213" s="98"/>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row>
    <row r="214" spans="2:34" ht="21" customHeight="1">
      <c r="B214" s="25"/>
      <c r="C214" s="7"/>
      <c r="D214" s="7"/>
      <c r="E214" s="7"/>
      <c r="F214" s="26"/>
      <c r="G214" s="26"/>
      <c r="H214" s="98"/>
      <c r="I214" s="98"/>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row>
    <row r="215" spans="2:34" ht="21" customHeight="1">
      <c r="B215" s="25"/>
      <c r="C215" s="7"/>
      <c r="D215" s="7"/>
      <c r="E215" s="7"/>
      <c r="F215" s="26"/>
      <c r="G215" s="26"/>
      <c r="H215" s="98"/>
      <c r="I215" s="98"/>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row>
    <row r="216" spans="2:34" ht="21" customHeight="1">
      <c r="B216" s="25"/>
      <c r="C216" s="7"/>
      <c r="D216" s="7"/>
      <c r="E216" s="7"/>
      <c r="F216" s="26"/>
      <c r="G216" s="26"/>
      <c r="H216" s="98"/>
      <c r="I216" s="98"/>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row>
    <row r="217" spans="2:34" ht="21" customHeight="1">
      <c r="B217" s="25"/>
      <c r="C217" s="7"/>
      <c r="D217" s="7"/>
      <c r="E217" s="7"/>
      <c r="F217" s="26"/>
      <c r="G217" s="26"/>
      <c r="H217" s="98"/>
      <c r="I217" s="98"/>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row>
    <row r="218" spans="2:34" ht="21" customHeight="1">
      <c r="B218" s="25"/>
      <c r="C218" s="7"/>
      <c r="D218" s="7"/>
      <c r="E218" s="7"/>
      <c r="F218" s="26"/>
      <c r="G218" s="26"/>
      <c r="H218" s="98"/>
      <c r="I218" s="98"/>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row>
    <row r="219" spans="2:34" ht="21" customHeight="1">
      <c r="B219" s="25"/>
      <c r="C219" s="7"/>
      <c r="D219" s="7"/>
      <c r="E219" s="7"/>
      <c r="F219" s="26"/>
      <c r="G219" s="26"/>
      <c r="H219" s="98"/>
      <c r="I219" s="98"/>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row>
    <row r="220" spans="2:34" ht="21" customHeight="1">
      <c r="B220" s="25"/>
      <c r="C220" s="7"/>
      <c r="D220" s="7"/>
      <c r="E220" s="7"/>
      <c r="F220" s="26"/>
      <c r="G220" s="26"/>
      <c r="H220" s="98"/>
      <c r="I220" s="98"/>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row>
    <row r="221" spans="2:34" ht="21" customHeight="1">
      <c r="B221" s="25"/>
      <c r="C221" s="7"/>
      <c r="D221" s="7"/>
      <c r="E221" s="7"/>
      <c r="F221" s="26"/>
      <c r="G221" s="26"/>
      <c r="H221" s="98"/>
      <c r="I221" s="98"/>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row>
    <row r="222" spans="2:34" ht="21" customHeight="1">
      <c r="B222" s="25"/>
      <c r="C222" s="7"/>
      <c r="D222" s="7"/>
      <c r="E222" s="7"/>
      <c r="F222" s="26"/>
      <c r="G222" s="26"/>
      <c r="H222" s="98"/>
      <c r="I222" s="98"/>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row>
    <row r="223" spans="2:34" ht="21" customHeight="1">
      <c r="B223" s="25"/>
      <c r="C223" s="7"/>
      <c r="D223" s="7"/>
      <c r="E223" s="7"/>
      <c r="F223" s="26"/>
      <c r="G223" s="26"/>
      <c r="H223" s="98"/>
      <c r="I223" s="98"/>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row>
    <row r="224" spans="2:34" ht="21" customHeight="1">
      <c r="B224" s="25"/>
      <c r="C224" s="7"/>
      <c r="D224" s="7"/>
      <c r="E224" s="7"/>
      <c r="F224" s="26"/>
      <c r="G224" s="26"/>
      <c r="H224" s="98"/>
      <c r="I224" s="98"/>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row>
    <row r="225" spans="2:34" ht="21" customHeight="1">
      <c r="B225" s="25"/>
      <c r="C225" s="7"/>
      <c r="D225" s="7"/>
      <c r="E225" s="7"/>
      <c r="F225" s="26"/>
      <c r="G225" s="26"/>
      <c r="H225" s="98"/>
      <c r="I225" s="98"/>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row>
    <row r="226" spans="2:34" ht="21" customHeight="1">
      <c r="B226" s="25"/>
      <c r="C226" s="7"/>
      <c r="D226" s="7"/>
      <c r="E226" s="7"/>
      <c r="F226" s="26"/>
      <c r="G226" s="26"/>
      <c r="H226" s="98"/>
      <c r="I226" s="98"/>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row>
    <row r="227" spans="2:34" ht="21" customHeight="1">
      <c r="B227" s="25"/>
      <c r="C227" s="7"/>
      <c r="D227" s="7"/>
      <c r="E227" s="7"/>
      <c r="F227" s="26"/>
      <c r="G227" s="26"/>
      <c r="H227" s="98"/>
      <c r="I227" s="98"/>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row>
    <row r="228" spans="2:34" ht="21" customHeight="1">
      <c r="B228" s="25"/>
      <c r="C228" s="7"/>
      <c r="D228" s="7"/>
      <c r="E228" s="7"/>
      <c r="F228" s="26"/>
      <c r="G228" s="26"/>
      <c r="H228" s="98"/>
      <c r="I228" s="98"/>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row>
    <row r="229" spans="2:34" ht="21" customHeight="1">
      <c r="B229" s="25"/>
      <c r="C229" s="7"/>
      <c r="D229" s="7"/>
      <c r="E229" s="7"/>
      <c r="F229" s="26"/>
      <c r="G229" s="26"/>
      <c r="H229" s="98"/>
      <c r="I229" s="98"/>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row>
    <row r="230" spans="2:34" ht="21" customHeight="1">
      <c r="B230" s="25"/>
      <c r="C230" s="7"/>
      <c r="D230" s="7"/>
      <c r="E230" s="7"/>
      <c r="F230" s="26"/>
      <c r="G230" s="26"/>
      <c r="H230" s="98"/>
      <c r="I230" s="98"/>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row>
    <row r="231" spans="2:34" ht="21" customHeight="1">
      <c r="B231" s="25"/>
      <c r="C231" s="7"/>
      <c r="D231" s="7"/>
      <c r="E231" s="7"/>
      <c r="F231" s="26"/>
      <c r="G231" s="26"/>
      <c r="H231" s="98"/>
      <c r="I231" s="98"/>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row>
    <row r="232" spans="2:34" ht="21" customHeight="1">
      <c r="B232" s="25"/>
      <c r="C232" s="7"/>
      <c r="D232" s="7"/>
      <c r="E232" s="7"/>
      <c r="F232" s="26"/>
      <c r="G232" s="26"/>
      <c r="H232" s="98"/>
      <c r="I232" s="98"/>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row>
    <row r="233" spans="2:34" ht="21" customHeight="1">
      <c r="B233" s="25"/>
      <c r="C233" s="7"/>
      <c r="D233" s="7"/>
      <c r="E233" s="7"/>
      <c r="F233" s="26"/>
      <c r="G233" s="26"/>
      <c r="H233" s="98"/>
      <c r="I233" s="98"/>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row>
    <row r="234" spans="2:34" ht="21" customHeight="1">
      <c r="B234" s="25"/>
      <c r="C234" s="7"/>
      <c r="D234" s="7"/>
      <c r="E234" s="7"/>
      <c r="F234" s="26"/>
      <c r="G234" s="26"/>
      <c r="H234" s="98"/>
      <c r="I234" s="98"/>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row>
    <row r="235" spans="2:34" ht="21" customHeight="1">
      <c r="B235" s="25"/>
      <c r="C235" s="7"/>
      <c r="D235" s="7"/>
      <c r="E235" s="7"/>
      <c r="F235" s="26"/>
      <c r="G235" s="26"/>
      <c r="H235" s="98"/>
      <c r="I235" s="98"/>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row>
    <row r="236" spans="2:34" ht="21" customHeight="1">
      <c r="B236" s="25"/>
      <c r="C236" s="7"/>
      <c r="D236" s="7"/>
      <c r="E236" s="7"/>
      <c r="F236" s="26"/>
      <c r="G236" s="26"/>
      <c r="H236" s="98"/>
      <c r="I236" s="98"/>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row>
    <row r="237" spans="2:34" ht="21" customHeight="1">
      <c r="B237" s="25"/>
      <c r="C237" s="7"/>
      <c r="D237" s="7"/>
      <c r="E237" s="7"/>
      <c r="F237" s="26"/>
      <c r="G237" s="26"/>
      <c r="H237" s="98"/>
      <c r="I237" s="98"/>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row>
    <row r="238" spans="2:34" ht="21" customHeight="1">
      <c r="B238" s="25"/>
      <c r="C238" s="7"/>
      <c r="D238" s="7"/>
      <c r="E238" s="7"/>
      <c r="F238" s="26"/>
      <c r="G238" s="26"/>
      <c r="H238" s="98"/>
      <c r="I238" s="98"/>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row>
    <row r="239" spans="2:34" ht="21" customHeight="1">
      <c r="B239" s="25"/>
      <c r="C239" s="7"/>
      <c r="D239" s="7"/>
      <c r="E239" s="7"/>
      <c r="F239" s="26"/>
      <c r="G239" s="26"/>
      <c r="H239" s="98"/>
      <c r="I239" s="98"/>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row>
    <row r="240" spans="2:34" ht="21" customHeight="1">
      <c r="B240" s="25"/>
      <c r="C240" s="7"/>
      <c r="D240" s="7"/>
      <c r="E240" s="7"/>
      <c r="F240" s="26"/>
      <c r="G240" s="26"/>
      <c r="H240" s="98"/>
      <c r="I240" s="98"/>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row>
    <row r="241" spans="2:34" ht="21" customHeight="1">
      <c r="B241" s="25"/>
      <c r="C241" s="7"/>
      <c r="D241" s="7"/>
      <c r="E241" s="7"/>
      <c r="F241" s="26"/>
      <c r="G241" s="26"/>
      <c r="H241" s="98"/>
      <c r="I241" s="98"/>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row>
    <row r="242" spans="2:34" ht="21" customHeight="1">
      <c r="B242" s="25"/>
      <c r="C242" s="7"/>
      <c r="D242" s="7"/>
      <c r="E242" s="7"/>
      <c r="F242" s="26"/>
      <c r="G242" s="26"/>
      <c r="H242" s="98"/>
      <c r="I242" s="98"/>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row>
    <row r="243" spans="2:34" ht="21" customHeight="1">
      <c r="B243" s="25"/>
      <c r="C243" s="7"/>
      <c r="D243" s="7"/>
      <c r="E243" s="7"/>
      <c r="F243" s="26"/>
      <c r="G243" s="26"/>
      <c r="H243" s="98"/>
      <c r="I243" s="98"/>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row>
    <row r="244" spans="2:34" ht="21" customHeight="1">
      <c r="B244" s="25"/>
      <c r="C244" s="7"/>
      <c r="D244" s="7"/>
      <c r="E244" s="7"/>
      <c r="F244" s="26"/>
      <c r="G244" s="26"/>
      <c r="H244" s="98"/>
      <c r="I244" s="98"/>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row>
    <row r="245" spans="2:34" ht="21" customHeight="1">
      <c r="B245" s="25"/>
      <c r="C245" s="7"/>
      <c r="D245" s="7"/>
      <c r="E245" s="7"/>
      <c r="F245" s="26"/>
      <c r="G245" s="26"/>
      <c r="H245" s="98"/>
      <c r="I245" s="98"/>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row>
    <row r="246" spans="2:34" ht="21" customHeight="1">
      <c r="B246" s="25"/>
      <c r="C246" s="7"/>
      <c r="D246" s="7"/>
      <c r="E246" s="7"/>
      <c r="F246" s="26"/>
      <c r="G246" s="26"/>
      <c r="H246" s="98"/>
      <c r="I246" s="98"/>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row>
    <row r="247" spans="2:34" ht="21" customHeight="1">
      <c r="B247" s="25"/>
      <c r="C247" s="7"/>
      <c r="D247" s="7"/>
      <c r="E247" s="7"/>
      <c r="F247" s="26"/>
      <c r="G247" s="26"/>
      <c r="H247" s="98"/>
      <c r="I247" s="98"/>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row>
    <row r="248" spans="2:34" ht="21" customHeight="1">
      <c r="B248" s="25"/>
      <c r="C248" s="7"/>
      <c r="D248" s="7"/>
      <c r="E248" s="7"/>
      <c r="F248" s="26"/>
      <c r="G248" s="26"/>
      <c r="H248" s="98"/>
      <c r="I248" s="98"/>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row>
    <row r="249" spans="2:34" ht="21" customHeight="1">
      <c r="B249" s="25"/>
      <c r="C249" s="7"/>
      <c r="D249" s="7"/>
      <c r="E249" s="7"/>
      <c r="F249" s="26"/>
      <c r="G249" s="26"/>
      <c r="H249" s="98"/>
      <c r="I249" s="98"/>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row>
    <row r="250" spans="2:34" ht="21" customHeight="1">
      <c r="B250" s="25"/>
      <c r="C250" s="7"/>
      <c r="D250" s="7"/>
      <c r="E250" s="7"/>
      <c r="F250" s="26"/>
      <c r="G250" s="26"/>
      <c r="H250" s="98"/>
      <c r="I250" s="98"/>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row>
    <row r="251" spans="2:34" ht="21" customHeight="1">
      <c r="B251" s="25"/>
      <c r="C251" s="7"/>
      <c r="D251" s="7"/>
      <c r="E251" s="7"/>
      <c r="F251" s="26"/>
      <c r="G251" s="26"/>
      <c r="H251" s="98"/>
      <c r="I251" s="98"/>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row>
    <row r="252" spans="2:34" ht="21" customHeight="1">
      <c r="B252" s="25"/>
      <c r="C252" s="7"/>
      <c r="D252" s="7"/>
      <c r="E252" s="7"/>
      <c r="F252" s="26"/>
      <c r="G252" s="26"/>
      <c r="H252" s="98"/>
      <c r="I252" s="98"/>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row>
    <row r="253" spans="2:34" ht="21" customHeight="1">
      <c r="B253" s="25"/>
      <c r="C253" s="7"/>
      <c r="D253" s="7"/>
      <c r="E253" s="7"/>
      <c r="F253" s="26"/>
      <c r="G253" s="26"/>
      <c r="H253" s="98"/>
      <c r="I253" s="98"/>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row>
    <row r="254" spans="2:34" ht="21" customHeight="1">
      <c r="B254" s="25"/>
      <c r="C254" s="7"/>
      <c r="D254" s="7"/>
      <c r="E254" s="7"/>
      <c r="F254" s="26"/>
      <c r="G254" s="26"/>
      <c r="H254" s="98"/>
      <c r="I254" s="98"/>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row>
    <row r="255" spans="2:34" ht="21" customHeight="1">
      <c r="B255" s="25"/>
      <c r="C255" s="7"/>
      <c r="D255" s="7"/>
      <c r="E255" s="7"/>
      <c r="F255" s="26"/>
      <c r="G255" s="26"/>
      <c r="H255" s="98"/>
      <c r="I255" s="98"/>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row>
    <row r="256" spans="2:34" ht="21" customHeight="1">
      <c r="B256" s="25"/>
      <c r="C256" s="7"/>
      <c r="D256" s="7"/>
      <c r="E256" s="7"/>
      <c r="F256" s="26"/>
      <c r="G256" s="26"/>
      <c r="H256" s="98"/>
      <c r="I256" s="98"/>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row>
    <row r="257" spans="2:34" ht="21" customHeight="1">
      <c r="B257" s="25"/>
      <c r="C257" s="7"/>
      <c r="D257" s="7"/>
      <c r="E257" s="7"/>
      <c r="F257" s="26"/>
      <c r="G257" s="26"/>
      <c r="H257" s="98"/>
      <c r="I257" s="98"/>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row>
    <row r="258" spans="2:34" ht="21" customHeight="1">
      <c r="B258" s="25"/>
      <c r="C258" s="7"/>
      <c r="D258" s="7"/>
      <c r="E258" s="7"/>
      <c r="F258" s="26"/>
      <c r="G258" s="26"/>
      <c r="H258" s="98"/>
      <c r="I258" s="98"/>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row>
    <row r="259" spans="2:34" ht="21" customHeight="1">
      <c r="B259" s="25"/>
      <c r="C259" s="7"/>
      <c r="D259" s="7"/>
      <c r="E259" s="7"/>
      <c r="F259" s="26"/>
      <c r="G259" s="26"/>
      <c r="H259" s="98"/>
      <c r="I259" s="98"/>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row>
    <row r="260" spans="2:34" ht="21" customHeight="1">
      <c r="B260" s="25"/>
      <c r="C260" s="7"/>
      <c r="D260" s="7"/>
      <c r="E260" s="7"/>
      <c r="F260" s="26"/>
      <c r="G260" s="26"/>
      <c r="H260" s="98"/>
      <c r="I260" s="98"/>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row>
    <row r="261" spans="2:34" ht="21" customHeight="1">
      <c r="B261" s="25"/>
      <c r="C261" s="7"/>
      <c r="D261" s="7"/>
      <c r="E261" s="7"/>
      <c r="F261" s="26"/>
      <c r="G261" s="26"/>
      <c r="H261" s="98"/>
      <c r="I261" s="98"/>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row>
    <row r="262" spans="2:34" ht="21" customHeight="1">
      <c r="B262" s="25"/>
      <c r="C262" s="7"/>
      <c r="D262" s="7"/>
      <c r="E262" s="7"/>
      <c r="F262" s="26"/>
      <c r="G262" s="26"/>
      <c r="H262" s="98"/>
      <c r="I262" s="98"/>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row>
    <row r="263" spans="2:34" ht="21" customHeight="1">
      <c r="B263" s="25"/>
      <c r="C263" s="7"/>
      <c r="D263" s="7"/>
      <c r="E263" s="7"/>
      <c r="F263" s="26"/>
      <c r="G263" s="26"/>
      <c r="H263" s="98"/>
      <c r="I263" s="98"/>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row>
    <row r="264" spans="2:34" ht="21" customHeight="1">
      <c r="B264" s="25"/>
      <c r="C264" s="7"/>
      <c r="D264" s="7"/>
      <c r="E264" s="7"/>
      <c r="F264" s="26"/>
      <c r="G264" s="26"/>
      <c r="H264" s="98"/>
      <c r="I264" s="98"/>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row>
    <row r="265" spans="2:34" ht="21" customHeight="1">
      <c r="B265" s="25"/>
      <c r="C265" s="7"/>
      <c r="D265" s="7"/>
      <c r="E265" s="7"/>
      <c r="F265" s="26"/>
      <c r="G265" s="26"/>
      <c r="H265" s="98"/>
      <c r="I265" s="98"/>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row>
    <row r="266" spans="2:34" ht="21" customHeight="1">
      <c r="B266" s="25"/>
      <c r="C266" s="7"/>
      <c r="D266" s="7"/>
      <c r="E266" s="7"/>
      <c r="F266" s="26"/>
      <c r="G266" s="26"/>
      <c r="H266" s="98"/>
      <c r="I266" s="98"/>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row>
    <row r="267" spans="2:34" ht="21" customHeight="1">
      <c r="B267" s="25"/>
      <c r="C267" s="7"/>
      <c r="D267" s="7"/>
      <c r="E267" s="7"/>
      <c r="F267" s="26"/>
      <c r="G267" s="26"/>
      <c r="H267" s="98"/>
      <c r="I267" s="98"/>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row>
    <row r="268" spans="2:34" ht="21" customHeight="1">
      <c r="B268" s="25"/>
      <c r="C268" s="7"/>
      <c r="D268" s="7"/>
      <c r="E268" s="7"/>
      <c r="F268" s="26"/>
      <c r="G268" s="26"/>
      <c r="H268" s="98"/>
      <c r="I268" s="98"/>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row>
    <row r="269" spans="2:34" ht="21" customHeight="1">
      <c r="B269" s="25"/>
      <c r="C269" s="7"/>
      <c r="D269" s="7"/>
      <c r="E269" s="7"/>
      <c r="F269" s="26"/>
      <c r="G269" s="26"/>
      <c r="H269" s="98"/>
      <c r="I269" s="98"/>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row>
    <row r="270" spans="2:34" ht="21" customHeight="1">
      <c r="B270" s="25"/>
      <c r="C270" s="7"/>
      <c r="D270" s="7"/>
      <c r="E270" s="7"/>
      <c r="F270" s="26"/>
      <c r="G270" s="26"/>
      <c r="H270" s="98"/>
      <c r="I270" s="98"/>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row>
    <row r="271" spans="2:34" ht="21" customHeight="1">
      <c r="B271" s="25"/>
      <c r="C271" s="7"/>
      <c r="D271" s="7"/>
      <c r="E271" s="7"/>
      <c r="F271" s="26"/>
      <c r="G271" s="26"/>
      <c r="H271" s="98"/>
      <c r="I271" s="98"/>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row>
    <row r="272" spans="2:34" ht="21" customHeight="1">
      <c r="B272" s="25"/>
      <c r="C272" s="7"/>
      <c r="D272" s="7"/>
      <c r="E272" s="7"/>
      <c r="F272" s="26"/>
      <c r="G272" s="26"/>
      <c r="H272" s="98"/>
      <c r="I272" s="98"/>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row>
    <row r="273" spans="2:34" ht="21" customHeight="1">
      <c r="B273" s="25"/>
      <c r="C273" s="7"/>
      <c r="D273" s="7"/>
      <c r="E273" s="7"/>
      <c r="F273" s="26"/>
      <c r="G273" s="26"/>
      <c r="H273" s="98"/>
      <c r="I273" s="98"/>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row>
    <row r="274" spans="2:34" ht="21" customHeight="1">
      <c r="B274" s="25"/>
      <c r="C274" s="7"/>
      <c r="D274" s="7"/>
      <c r="E274" s="7"/>
      <c r="F274" s="26"/>
      <c r="G274" s="26"/>
      <c r="H274" s="98"/>
      <c r="I274" s="98"/>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row>
    <row r="275" spans="2:34" ht="21" customHeight="1">
      <c r="B275" s="25"/>
      <c r="C275" s="7"/>
      <c r="D275" s="7"/>
      <c r="E275" s="7"/>
      <c r="F275" s="26"/>
      <c r="G275" s="26"/>
      <c r="H275" s="98"/>
      <c r="I275" s="98"/>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row>
    <row r="276" spans="2:34" ht="21" customHeight="1">
      <c r="B276" s="25"/>
      <c r="C276" s="7"/>
      <c r="D276" s="7"/>
      <c r="E276" s="7"/>
      <c r="F276" s="26"/>
      <c r="G276" s="26"/>
      <c r="H276" s="98"/>
      <c r="I276" s="98"/>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row>
    <row r="277" spans="2:34" ht="21" customHeight="1">
      <c r="B277" s="25"/>
      <c r="C277" s="7"/>
      <c r="D277" s="7"/>
      <c r="E277" s="7"/>
      <c r="F277" s="26"/>
      <c r="G277" s="26"/>
      <c r="H277" s="98"/>
      <c r="I277" s="98"/>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row>
    <row r="278" spans="2:34" ht="21" customHeight="1">
      <c r="B278" s="25"/>
      <c r="C278" s="7"/>
      <c r="D278" s="7"/>
      <c r="E278" s="7"/>
      <c r="F278" s="26"/>
      <c r="G278" s="26"/>
      <c r="H278" s="98"/>
      <c r="I278" s="98"/>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row>
    <row r="279" spans="2:34" ht="21" customHeight="1">
      <c r="B279" s="25"/>
      <c r="C279" s="7"/>
      <c r="D279" s="7"/>
      <c r="E279" s="7"/>
      <c r="F279" s="26"/>
      <c r="G279" s="26"/>
      <c r="H279" s="98"/>
      <c r="I279" s="98"/>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row>
    <row r="280" spans="2:34" ht="21" customHeight="1">
      <c r="B280" s="25"/>
      <c r="C280" s="7"/>
      <c r="D280" s="7"/>
      <c r="E280" s="7"/>
      <c r="F280" s="26"/>
      <c r="G280" s="26"/>
      <c r="H280" s="98"/>
      <c r="I280" s="98"/>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row>
    <row r="281" spans="2:34" ht="21" customHeight="1">
      <c r="B281" s="25"/>
      <c r="C281" s="7"/>
      <c r="D281" s="7"/>
      <c r="E281" s="7"/>
      <c r="F281" s="26"/>
      <c r="G281" s="26"/>
      <c r="H281" s="98"/>
      <c r="I281" s="98"/>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row>
    <row r="282" spans="2:34" ht="21" customHeight="1">
      <c r="B282" s="25"/>
      <c r="C282" s="7"/>
      <c r="D282" s="7"/>
      <c r="E282" s="7"/>
      <c r="F282" s="26"/>
      <c r="G282" s="26"/>
      <c r="H282" s="98"/>
      <c r="I282" s="98"/>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row>
    <row r="283" spans="2:34" ht="21" customHeight="1">
      <c r="B283" s="25"/>
      <c r="C283" s="7"/>
      <c r="D283" s="7"/>
      <c r="E283" s="7"/>
      <c r="F283" s="26"/>
      <c r="G283" s="26"/>
      <c r="H283" s="98"/>
      <c r="I283" s="98"/>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row>
    <row r="284" spans="2:34" ht="21" customHeight="1">
      <c r="B284" s="25"/>
      <c r="C284" s="7"/>
      <c r="D284" s="7"/>
      <c r="E284" s="7"/>
      <c r="F284" s="26"/>
      <c r="G284" s="26"/>
      <c r="H284" s="98"/>
      <c r="I284" s="98"/>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row>
    <row r="285" spans="2:34" ht="21" customHeight="1">
      <c r="B285" s="25"/>
      <c r="C285" s="7"/>
      <c r="D285" s="7"/>
      <c r="E285" s="7"/>
      <c r="F285" s="26"/>
      <c r="G285" s="26"/>
      <c r="H285" s="98"/>
      <c r="I285" s="98"/>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row>
    <row r="286" spans="2:34" ht="21" customHeight="1">
      <c r="B286" s="25"/>
      <c r="C286" s="7"/>
      <c r="D286" s="7"/>
      <c r="E286" s="7"/>
      <c r="F286" s="26"/>
      <c r="G286" s="26"/>
      <c r="H286" s="98"/>
      <c r="I286" s="98"/>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row>
    <row r="287" spans="2:34" ht="21" customHeight="1">
      <c r="B287" s="25"/>
      <c r="C287" s="7"/>
      <c r="D287" s="7"/>
      <c r="E287" s="7"/>
      <c r="F287" s="26"/>
      <c r="G287" s="26"/>
      <c r="H287" s="98"/>
      <c r="I287" s="98"/>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row>
    <row r="288" spans="2:34" ht="21" customHeight="1">
      <c r="B288" s="25"/>
      <c r="C288" s="7"/>
      <c r="D288" s="7"/>
      <c r="E288" s="7"/>
      <c r="F288" s="26"/>
      <c r="G288" s="26"/>
      <c r="H288" s="98"/>
      <c r="I288" s="98"/>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row>
    <row r="289" spans="2:34" ht="21" customHeight="1">
      <c r="B289" s="25"/>
      <c r="C289" s="7"/>
      <c r="D289" s="7"/>
      <c r="E289" s="7"/>
      <c r="F289" s="26"/>
      <c r="G289" s="26"/>
      <c r="H289" s="98"/>
      <c r="I289" s="98"/>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row>
    <row r="290" spans="2:34" ht="21" customHeight="1">
      <c r="B290" s="25"/>
      <c r="C290" s="7"/>
      <c r="D290" s="7"/>
      <c r="E290" s="7"/>
      <c r="F290" s="26"/>
      <c r="G290" s="26"/>
      <c r="H290" s="98"/>
      <c r="I290" s="98"/>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row>
    <row r="291" spans="2:34" ht="21" customHeight="1">
      <c r="B291" s="25"/>
      <c r="C291" s="7"/>
      <c r="D291" s="7"/>
      <c r="E291" s="7"/>
      <c r="F291" s="26"/>
      <c r="G291" s="26"/>
      <c r="H291" s="98"/>
      <c r="I291" s="98"/>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row>
    <row r="292" spans="2:34" ht="21" customHeight="1">
      <c r="B292" s="25"/>
      <c r="C292" s="7"/>
      <c r="D292" s="7"/>
      <c r="E292" s="7"/>
      <c r="F292" s="26"/>
      <c r="G292" s="26"/>
      <c r="H292" s="98"/>
      <c r="I292" s="98"/>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row>
    <row r="293" spans="2:34" ht="21" customHeight="1">
      <c r="B293" s="25"/>
      <c r="C293" s="7"/>
      <c r="D293" s="7"/>
      <c r="E293" s="7"/>
      <c r="F293" s="26"/>
      <c r="G293" s="26"/>
      <c r="H293" s="98"/>
      <c r="I293" s="98"/>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row>
    <row r="294" spans="2:34" ht="21" customHeight="1">
      <c r="B294" s="25"/>
      <c r="C294" s="7"/>
      <c r="D294" s="7"/>
      <c r="E294" s="7"/>
      <c r="F294" s="26"/>
      <c r="G294" s="26"/>
      <c r="H294" s="98"/>
      <c r="I294" s="98"/>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row>
    <row r="295" spans="2:34" ht="21" customHeight="1">
      <c r="B295" s="25"/>
      <c r="C295" s="7"/>
      <c r="D295" s="7"/>
      <c r="E295" s="7"/>
      <c r="F295" s="26"/>
      <c r="G295" s="26"/>
      <c r="H295" s="98"/>
      <c r="I295" s="98"/>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row>
    <row r="296" spans="2:34" ht="21" customHeight="1">
      <c r="B296" s="25"/>
      <c r="C296" s="7"/>
      <c r="D296" s="7"/>
      <c r="E296" s="7"/>
      <c r="F296" s="26"/>
      <c r="G296" s="26"/>
      <c r="H296" s="98"/>
      <c r="I296" s="98"/>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row>
    <row r="297" spans="2:34" ht="21" customHeight="1">
      <c r="B297" s="25"/>
      <c r="C297" s="7"/>
      <c r="D297" s="7"/>
      <c r="E297" s="7"/>
      <c r="F297" s="26"/>
      <c r="G297" s="26"/>
      <c r="H297" s="98"/>
      <c r="I297" s="98"/>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row>
    <row r="298" spans="2:34" ht="21" customHeight="1">
      <c r="B298" s="25"/>
      <c r="C298" s="7"/>
      <c r="D298" s="7"/>
      <c r="E298" s="7"/>
      <c r="F298" s="26"/>
      <c r="G298" s="26"/>
      <c r="H298" s="98"/>
      <c r="I298" s="98"/>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row>
    <row r="299" spans="2:34" ht="21" customHeight="1">
      <c r="B299" s="25"/>
      <c r="C299" s="7"/>
      <c r="D299" s="7"/>
      <c r="E299" s="7"/>
      <c r="F299" s="26"/>
      <c r="G299" s="26"/>
      <c r="H299" s="98"/>
      <c r="I299" s="98"/>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row>
    <row r="300" spans="2:34" ht="21" customHeight="1">
      <c r="B300" s="25"/>
      <c r="C300" s="7"/>
      <c r="D300" s="7"/>
      <c r="E300" s="7"/>
      <c r="F300" s="26"/>
      <c r="G300" s="26"/>
      <c r="H300" s="98"/>
      <c r="I300" s="98"/>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row>
    <row r="301" spans="2:34" ht="21" customHeight="1">
      <c r="B301" s="25"/>
      <c r="C301" s="7"/>
      <c r="D301" s="7"/>
      <c r="E301" s="7"/>
      <c r="F301" s="26"/>
      <c r="G301" s="26"/>
      <c r="H301" s="98"/>
      <c r="I301" s="98"/>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row>
    <row r="302" spans="2:34" ht="21" customHeight="1">
      <c r="B302" s="25"/>
      <c r="C302" s="7"/>
      <c r="D302" s="7"/>
      <c r="E302" s="7"/>
      <c r="F302" s="26"/>
      <c r="G302" s="26"/>
      <c r="H302" s="98"/>
      <c r="I302" s="98"/>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row>
    <row r="303" spans="2:34" ht="21" customHeight="1">
      <c r="B303" s="25"/>
      <c r="C303" s="7"/>
      <c r="D303" s="7"/>
      <c r="E303" s="7"/>
      <c r="F303" s="26"/>
      <c r="G303" s="26"/>
      <c r="H303" s="98"/>
      <c r="I303" s="98"/>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row>
    <row r="304" spans="2:34" ht="21" customHeight="1">
      <c r="B304" s="25"/>
      <c r="C304" s="7"/>
      <c r="D304" s="7"/>
      <c r="E304" s="7"/>
      <c r="F304" s="26"/>
      <c r="G304" s="26"/>
      <c r="H304" s="98"/>
      <c r="I304" s="98"/>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row>
    <row r="305" spans="2:34" ht="21" customHeight="1">
      <c r="B305" s="25"/>
      <c r="C305" s="7"/>
      <c r="D305" s="7"/>
      <c r="E305" s="7"/>
      <c r="F305" s="26"/>
      <c r="G305" s="26"/>
      <c r="H305" s="98"/>
      <c r="I305" s="98"/>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row>
    <row r="306" spans="2:34" ht="21" customHeight="1">
      <c r="B306" s="25"/>
      <c r="C306" s="7"/>
      <c r="D306" s="7"/>
      <c r="E306" s="7"/>
      <c r="F306" s="26"/>
      <c r="G306" s="26"/>
      <c r="H306" s="98"/>
      <c r="I306" s="98"/>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row>
    <row r="307" spans="2:34" ht="21" customHeight="1">
      <c r="B307" s="25"/>
      <c r="C307" s="7"/>
      <c r="D307" s="7"/>
      <c r="E307" s="7"/>
      <c r="F307" s="26"/>
      <c r="G307" s="26"/>
      <c r="H307" s="98"/>
      <c r="I307" s="98"/>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row>
    <row r="308" spans="2:34" ht="21" customHeight="1">
      <c r="B308" s="25"/>
      <c r="C308" s="7"/>
      <c r="D308" s="7"/>
      <c r="E308" s="7"/>
      <c r="F308" s="26"/>
      <c r="G308" s="26"/>
      <c r="H308" s="98"/>
      <c r="I308" s="98"/>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row>
    <row r="309" spans="2:34" ht="21" customHeight="1">
      <c r="B309" s="25"/>
      <c r="C309" s="7"/>
      <c r="D309" s="7"/>
      <c r="E309" s="7"/>
      <c r="F309" s="26"/>
      <c r="G309" s="26"/>
      <c r="H309" s="98"/>
      <c r="I309" s="98"/>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row>
    <row r="310" spans="2:34" ht="21" customHeight="1">
      <c r="B310" s="25"/>
      <c r="C310" s="7"/>
      <c r="D310" s="7"/>
      <c r="E310" s="7"/>
      <c r="F310" s="26"/>
      <c r="G310" s="26"/>
      <c r="H310" s="98"/>
      <c r="I310" s="98"/>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row>
    <row r="311" spans="2:34" ht="21" customHeight="1">
      <c r="B311" s="25"/>
      <c r="C311" s="7"/>
      <c r="D311" s="7"/>
      <c r="E311" s="7"/>
      <c r="F311" s="26"/>
      <c r="G311" s="26"/>
      <c r="H311" s="98"/>
      <c r="I311" s="98"/>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row>
    <row r="312" spans="2:34" ht="21" customHeight="1">
      <c r="B312" s="25"/>
      <c r="C312" s="7"/>
      <c r="D312" s="7"/>
      <c r="E312" s="7"/>
      <c r="F312" s="26"/>
      <c r="G312" s="26"/>
      <c r="H312" s="98"/>
      <c r="I312" s="98"/>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row>
    <row r="313" spans="2:34" ht="21" customHeight="1">
      <c r="B313" s="25"/>
      <c r="C313" s="7"/>
      <c r="D313" s="7"/>
      <c r="E313" s="7"/>
      <c r="F313" s="26"/>
      <c r="G313" s="26"/>
      <c r="H313" s="98"/>
      <c r="I313" s="98"/>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row>
    <row r="314" spans="2:34" ht="21" customHeight="1">
      <c r="B314" s="25"/>
      <c r="C314" s="7"/>
      <c r="D314" s="7"/>
      <c r="E314" s="7"/>
      <c r="F314" s="26"/>
      <c r="G314" s="26"/>
      <c r="H314" s="98"/>
      <c r="I314" s="98"/>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row>
    <row r="315" spans="2:34" ht="21" customHeight="1">
      <c r="B315" s="25"/>
      <c r="C315" s="7"/>
      <c r="D315" s="7"/>
      <c r="E315" s="7"/>
      <c r="F315" s="26"/>
      <c r="G315" s="26"/>
      <c r="H315" s="98"/>
      <c r="I315" s="98"/>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row>
    <row r="316" spans="2:34" ht="21" customHeight="1">
      <c r="B316" s="25"/>
      <c r="C316" s="7"/>
      <c r="D316" s="7"/>
      <c r="E316" s="7"/>
      <c r="F316" s="26"/>
      <c r="G316" s="26"/>
      <c r="H316" s="98"/>
      <c r="I316" s="98"/>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row>
    <row r="317" spans="2:34" ht="21" customHeight="1">
      <c r="B317" s="25"/>
      <c r="C317" s="7"/>
      <c r="D317" s="7"/>
      <c r="E317" s="7"/>
      <c r="F317" s="26"/>
      <c r="G317" s="26"/>
      <c r="H317" s="98"/>
      <c r="I317" s="98"/>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row>
    <row r="318" spans="2:34" ht="21" customHeight="1">
      <c r="B318" s="25"/>
      <c r="C318" s="7"/>
      <c r="D318" s="7"/>
      <c r="E318" s="7"/>
      <c r="F318" s="26"/>
      <c r="G318" s="26"/>
      <c r="H318" s="98"/>
      <c r="I318" s="98"/>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row>
    <row r="319" spans="2:34" ht="21" customHeight="1">
      <c r="B319" s="25"/>
      <c r="C319" s="7"/>
      <c r="D319" s="7"/>
      <c r="E319" s="7"/>
      <c r="F319" s="26"/>
      <c r="G319" s="26"/>
      <c r="H319" s="98"/>
      <c r="I319" s="98"/>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row>
    <row r="320" spans="2:34" ht="21" customHeight="1">
      <c r="B320" s="25"/>
      <c r="C320" s="7"/>
      <c r="D320" s="7"/>
      <c r="E320" s="7"/>
      <c r="F320" s="26"/>
      <c r="G320" s="26"/>
      <c r="H320" s="98"/>
      <c r="I320" s="98"/>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row>
    <row r="321" spans="2:34" ht="21" customHeight="1">
      <c r="B321" s="25"/>
      <c r="C321" s="7"/>
      <c r="D321" s="7"/>
      <c r="E321" s="7"/>
      <c r="F321" s="26"/>
      <c r="G321" s="26"/>
      <c r="H321" s="98"/>
      <c r="I321" s="98"/>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row>
    <row r="322" spans="2:34" ht="21" customHeight="1">
      <c r="B322" s="25"/>
      <c r="C322" s="7"/>
      <c r="D322" s="7"/>
      <c r="E322" s="7"/>
      <c r="F322" s="26"/>
      <c r="G322" s="26"/>
      <c r="H322" s="98"/>
      <c r="I322" s="98"/>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row>
    <row r="323" spans="2:34" ht="21" customHeight="1">
      <c r="B323" s="25"/>
      <c r="C323" s="7"/>
      <c r="D323" s="7"/>
      <c r="E323" s="7"/>
      <c r="F323" s="26"/>
      <c r="G323" s="26"/>
      <c r="H323" s="98"/>
      <c r="I323" s="98"/>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row>
    <row r="324" spans="2:34" ht="21" customHeight="1">
      <c r="B324" s="25"/>
      <c r="C324" s="7"/>
      <c r="D324" s="7"/>
      <c r="E324" s="7"/>
      <c r="F324" s="26"/>
      <c r="G324" s="26"/>
      <c r="H324" s="98"/>
      <c r="I324" s="98"/>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row>
    <row r="325" spans="2:34" ht="21" customHeight="1">
      <c r="B325" s="25"/>
      <c r="C325" s="7"/>
      <c r="D325" s="7"/>
      <c r="E325" s="7"/>
      <c r="F325" s="26"/>
      <c r="G325" s="26"/>
      <c r="H325" s="98"/>
      <c r="I325" s="98"/>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row>
    <row r="326" spans="2:34" ht="21" customHeight="1">
      <c r="B326" s="25"/>
      <c r="C326" s="7"/>
      <c r="D326" s="7"/>
      <c r="E326" s="7"/>
      <c r="F326" s="26"/>
      <c r="G326" s="26"/>
      <c r="H326" s="98"/>
      <c r="I326" s="98"/>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row>
    <row r="327" spans="2:34" ht="21" customHeight="1">
      <c r="B327" s="25"/>
      <c r="C327" s="7"/>
      <c r="D327" s="7"/>
      <c r="E327" s="7"/>
      <c r="F327" s="26"/>
      <c r="G327" s="26"/>
      <c r="H327" s="98"/>
      <c r="I327" s="98"/>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row>
    <row r="328" spans="2:34" ht="21" customHeight="1">
      <c r="B328" s="25"/>
      <c r="C328" s="7"/>
      <c r="D328" s="7"/>
      <c r="E328" s="7"/>
      <c r="F328" s="26"/>
      <c r="G328" s="26"/>
      <c r="H328" s="98"/>
      <c r="I328" s="98"/>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row>
    <row r="329" spans="2:34" ht="21" customHeight="1">
      <c r="B329" s="25"/>
      <c r="C329" s="7"/>
      <c r="D329" s="7"/>
      <c r="E329" s="7"/>
      <c r="F329" s="26"/>
      <c r="G329" s="26"/>
      <c r="H329" s="98"/>
      <c r="I329" s="98"/>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row>
    <row r="330" spans="2:34" ht="21" customHeight="1">
      <c r="B330" s="25"/>
      <c r="C330" s="7"/>
      <c r="D330" s="7"/>
      <c r="E330" s="7"/>
      <c r="F330" s="26"/>
      <c r="G330" s="26"/>
      <c r="H330" s="98"/>
      <c r="I330" s="98"/>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row>
    <row r="331" spans="2:34" ht="21" customHeight="1">
      <c r="B331" s="25"/>
      <c r="C331" s="7"/>
      <c r="D331" s="7"/>
      <c r="E331" s="7"/>
      <c r="F331" s="26"/>
      <c r="G331" s="26"/>
      <c r="H331" s="98"/>
      <c r="I331" s="98"/>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row>
    <row r="332" spans="2:34" ht="21" customHeight="1">
      <c r="B332" s="25"/>
      <c r="C332" s="7"/>
      <c r="D332" s="7"/>
      <c r="E332" s="7"/>
      <c r="F332" s="26"/>
      <c r="G332" s="26"/>
      <c r="H332" s="98"/>
      <c r="I332" s="98"/>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row>
    <row r="333" spans="2:34" ht="21" customHeight="1">
      <c r="B333" s="25"/>
      <c r="C333" s="7"/>
      <c r="D333" s="7"/>
      <c r="E333" s="7"/>
      <c r="F333" s="26"/>
      <c r="G333" s="26"/>
      <c r="H333" s="98"/>
      <c r="I333" s="98"/>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row>
    <row r="334" spans="2:34" ht="21" customHeight="1">
      <c r="B334" s="25"/>
      <c r="C334" s="7"/>
      <c r="D334" s="7"/>
      <c r="E334" s="7"/>
      <c r="F334" s="26"/>
      <c r="G334" s="26"/>
      <c r="H334" s="98"/>
      <c r="I334" s="98"/>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row>
    <row r="335" spans="2:34" ht="21" customHeight="1">
      <c r="B335" s="25"/>
      <c r="C335" s="7"/>
      <c r="D335" s="7"/>
      <c r="E335" s="7"/>
      <c r="F335" s="26"/>
      <c r="G335" s="26"/>
      <c r="H335" s="98"/>
      <c r="I335" s="98"/>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row>
    <row r="336" spans="2:34" ht="21" customHeight="1">
      <c r="B336" s="25"/>
      <c r="C336" s="7"/>
      <c r="D336" s="7"/>
      <c r="E336" s="7"/>
      <c r="F336" s="26"/>
      <c r="G336" s="26"/>
      <c r="H336" s="98"/>
      <c r="I336" s="98"/>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row>
    <row r="337" spans="2:34" ht="21" customHeight="1">
      <c r="B337" s="25"/>
      <c r="C337" s="7"/>
      <c r="D337" s="7"/>
      <c r="E337" s="7"/>
      <c r="F337" s="26"/>
      <c r="G337" s="26"/>
      <c r="H337" s="98"/>
      <c r="I337" s="98"/>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row>
    <row r="338" spans="2:34" ht="21" customHeight="1">
      <c r="B338" s="25"/>
      <c r="C338" s="7"/>
      <c r="D338" s="7"/>
      <c r="E338" s="7"/>
      <c r="F338" s="26"/>
      <c r="G338" s="26"/>
      <c r="H338" s="98"/>
      <c r="I338" s="98"/>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row>
    <row r="339" spans="2:34" ht="21" customHeight="1">
      <c r="B339" s="25"/>
      <c r="C339" s="7"/>
      <c r="D339" s="7"/>
      <c r="E339" s="7"/>
      <c r="F339" s="26"/>
      <c r="G339" s="26"/>
      <c r="H339" s="98"/>
      <c r="I339" s="98"/>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row>
    <row r="340" spans="2:34" ht="21" customHeight="1">
      <c r="B340" s="25"/>
      <c r="C340" s="7"/>
      <c r="D340" s="7"/>
      <c r="E340" s="7"/>
      <c r="F340" s="26"/>
      <c r="G340" s="26"/>
      <c r="H340" s="98"/>
      <c r="I340" s="98"/>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row>
    <row r="341" spans="2:34" ht="21" customHeight="1">
      <c r="B341" s="25"/>
      <c r="C341" s="7"/>
      <c r="D341" s="7"/>
      <c r="E341" s="7"/>
      <c r="F341" s="26"/>
      <c r="G341" s="26"/>
      <c r="H341" s="98"/>
      <c r="I341" s="98"/>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row>
    <row r="342" spans="2:34" ht="21" customHeight="1">
      <c r="B342" s="25"/>
      <c r="C342" s="7"/>
      <c r="D342" s="7"/>
      <c r="E342" s="7"/>
      <c r="F342" s="26"/>
      <c r="G342" s="26"/>
      <c r="H342" s="98"/>
      <c r="I342" s="98"/>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row>
    <row r="343" spans="2:34" ht="21" customHeight="1">
      <c r="B343" s="25"/>
      <c r="C343" s="7"/>
      <c r="D343" s="7"/>
      <c r="E343" s="7"/>
      <c r="F343" s="26"/>
      <c r="G343" s="26"/>
      <c r="H343" s="98"/>
      <c r="I343" s="98"/>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row>
    <row r="344" spans="2:34" ht="21" customHeight="1">
      <c r="B344" s="25"/>
      <c r="C344" s="7"/>
      <c r="D344" s="7"/>
      <c r="E344" s="7"/>
      <c r="F344" s="26"/>
      <c r="G344" s="26"/>
      <c r="H344" s="98"/>
      <c r="I344" s="98"/>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row>
    <row r="345" spans="2:34" ht="21" customHeight="1">
      <c r="B345" s="25"/>
      <c r="C345" s="7"/>
      <c r="D345" s="7"/>
      <c r="E345" s="7"/>
      <c r="F345" s="26"/>
      <c r="G345" s="26"/>
      <c r="H345" s="98"/>
      <c r="I345" s="98"/>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row>
    <row r="346" spans="2:34" ht="21" customHeight="1">
      <c r="B346" s="25"/>
      <c r="C346" s="7"/>
      <c r="D346" s="7"/>
      <c r="E346" s="7"/>
      <c r="F346" s="26"/>
      <c r="G346" s="26"/>
      <c r="H346" s="98"/>
      <c r="I346" s="98"/>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row>
    <row r="347" spans="2:34" ht="21" customHeight="1">
      <c r="B347" s="25"/>
      <c r="C347" s="7"/>
      <c r="D347" s="7"/>
      <c r="E347" s="7"/>
      <c r="F347" s="26"/>
      <c r="G347" s="26"/>
      <c r="H347" s="98"/>
      <c r="I347" s="98"/>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row>
    <row r="348" spans="2:34" ht="21" customHeight="1">
      <c r="B348" s="25"/>
      <c r="C348" s="7"/>
      <c r="D348" s="7"/>
      <c r="E348" s="7"/>
      <c r="F348" s="26"/>
      <c r="G348" s="26"/>
      <c r="H348" s="98"/>
      <c r="I348" s="98"/>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row>
    <row r="349" spans="2:34" ht="21" customHeight="1">
      <c r="B349" s="25"/>
      <c r="C349" s="7"/>
      <c r="D349" s="7"/>
      <c r="E349" s="7"/>
      <c r="F349" s="26"/>
      <c r="G349" s="26"/>
      <c r="H349" s="98"/>
      <c r="I349" s="98"/>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row>
    <row r="350" spans="2:34" ht="21" customHeight="1">
      <c r="B350" s="25"/>
      <c r="C350" s="7"/>
      <c r="D350" s="7"/>
      <c r="E350" s="7"/>
      <c r="F350" s="26"/>
      <c r="G350" s="26"/>
      <c r="H350" s="98"/>
      <c r="I350" s="98"/>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row>
    <row r="351" spans="2:34" ht="21" customHeight="1">
      <c r="B351" s="25"/>
      <c r="C351" s="7"/>
      <c r="D351" s="7"/>
      <c r="E351" s="7"/>
      <c r="F351" s="26"/>
      <c r="G351" s="26"/>
      <c r="H351" s="98"/>
      <c r="I351" s="98"/>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row>
    <row r="352" spans="2:34" ht="21" customHeight="1">
      <c r="B352" s="25"/>
      <c r="C352" s="7"/>
      <c r="D352" s="7"/>
      <c r="E352" s="7"/>
      <c r="F352" s="26"/>
      <c r="G352" s="26"/>
      <c r="H352" s="98"/>
      <c r="I352" s="98"/>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row>
    <row r="353" spans="2:34" ht="21" customHeight="1">
      <c r="B353" s="25"/>
      <c r="C353" s="7"/>
      <c r="D353" s="7"/>
      <c r="E353" s="7"/>
      <c r="F353" s="26"/>
      <c r="G353" s="26"/>
      <c r="H353" s="98"/>
      <c r="I353" s="98"/>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row>
    <row r="354" spans="2:34" ht="21" customHeight="1">
      <c r="B354" s="25"/>
      <c r="C354" s="7"/>
      <c r="D354" s="7"/>
      <c r="E354" s="7"/>
      <c r="F354" s="26"/>
      <c r="G354" s="26"/>
      <c r="H354" s="98"/>
      <c r="I354" s="98"/>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row>
    <row r="355" spans="2:34" ht="21" customHeight="1">
      <c r="B355" s="25"/>
      <c r="C355" s="7"/>
      <c r="D355" s="7"/>
      <c r="E355" s="7"/>
      <c r="F355" s="26"/>
      <c r="G355" s="26"/>
      <c r="H355" s="98"/>
      <c r="I355" s="98"/>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row>
    <row r="356" spans="2:34" ht="21" customHeight="1">
      <c r="B356" s="25"/>
      <c r="C356" s="7"/>
      <c r="D356" s="7"/>
      <c r="E356" s="7"/>
      <c r="F356" s="26"/>
      <c r="G356" s="26"/>
      <c r="H356" s="98"/>
      <c r="I356" s="98"/>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row>
    <row r="357" spans="2:34" ht="21" customHeight="1">
      <c r="B357" s="25"/>
      <c r="C357" s="7"/>
      <c r="D357" s="7"/>
      <c r="E357" s="7"/>
      <c r="F357" s="26"/>
      <c r="G357" s="26"/>
      <c r="H357" s="98"/>
      <c r="I357" s="98"/>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row>
    <row r="358" spans="2:34" ht="21" customHeight="1">
      <c r="B358" s="25"/>
      <c r="C358" s="7"/>
      <c r="D358" s="7"/>
      <c r="E358" s="7"/>
      <c r="F358" s="26"/>
      <c r="G358" s="26"/>
      <c r="H358" s="98"/>
      <c r="I358" s="98"/>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row>
    <row r="359" spans="2:34" ht="21" customHeight="1">
      <c r="B359" s="25"/>
      <c r="C359" s="7"/>
      <c r="D359" s="7"/>
      <c r="E359" s="7"/>
      <c r="F359" s="26"/>
      <c r="G359" s="26"/>
      <c r="H359" s="98"/>
      <c r="I359" s="98"/>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row>
    <row r="360" spans="2:34" ht="21" customHeight="1">
      <c r="B360" s="25"/>
      <c r="C360" s="7"/>
      <c r="D360" s="7"/>
      <c r="E360" s="7"/>
      <c r="F360" s="26"/>
      <c r="G360" s="26"/>
      <c r="H360" s="98"/>
      <c r="I360" s="98"/>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row>
    <row r="361" spans="2:34" ht="21" customHeight="1">
      <c r="B361" s="25"/>
      <c r="C361" s="7"/>
      <c r="D361" s="7"/>
      <c r="E361" s="7"/>
      <c r="F361" s="26"/>
      <c r="G361" s="26"/>
      <c r="H361" s="98"/>
      <c r="I361" s="98"/>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row>
    <row r="362" spans="2:34" ht="21" customHeight="1">
      <c r="B362" s="25"/>
      <c r="C362" s="7"/>
      <c r="D362" s="7"/>
      <c r="E362" s="7"/>
      <c r="F362" s="26"/>
      <c r="G362" s="26"/>
      <c r="H362" s="98"/>
      <c r="I362" s="98"/>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row>
    <row r="363" spans="2:34" ht="21" customHeight="1">
      <c r="B363" s="25"/>
      <c r="C363" s="7"/>
      <c r="D363" s="7"/>
      <c r="E363" s="7"/>
      <c r="F363" s="26"/>
      <c r="G363" s="26"/>
      <c r="H363" s="98"/>
      <c r="I363" s="98"/>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row>
    <row r="364" spans="2:34" ht="21" customHeight="1">
      <c r="B364" s="25"/>
      <c r="C364" s="7"/>
      <c r="D364" s="7"/>
      <c r="E364" s="7"/>
      <c r="F364" s="26"/>
      <c r="G364" s="26"/>
      <c r="H364" s="98"/>
      <c r="I364" s="98"/>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row>
    <row r="365" spans="2:34" ht="21" customHeight="1">
      <c r="B365" s="25"/>
      <c r="C365" s="7"/>
      <c r="D365" s="7"/>
      <c r="E365" s="7"/>
      <c r="F365" s="26"/>
      <c r="G365" s="26"/>
      <c r="H365" s="98"/>
      <c r="I365" s="98"/>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row>
    <row r="366" spans="2:34" ht="21" customHeight="1">
      <c r="B366" s="25"/>
      <c r="C366" s="7"/>
      <c r="D366" s="7"/>
      <c r="E366" s="7"/>
      <c r="F366" s="26"/>
      <c r="G366" s="26"/>
      <c r="H366" s="98"/>
      <c r="I366" s="98"/>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row>
    <row r="367" spans="2:34" ht="21" customHeight="1">
      <c r="B367" s="25"/>
      <c r="C367" s="7"/>
      <c r="D367" s="7"/>
      <c r="E367" s="7"/>
      <c r="F367" s="26"/>
      <c r="G367" s="26"/>
      <c r="H367" s="98"/>
      <c r="I367" s="98"/>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row>
    <row r="368" spans="2:34" ht="21" customHeight="1">
      <c r="B368" s="25"/>
      <c r="C368" s="7"/>
      <c r="D368" s="7"/>
      <c r="E368" s="7"/>
      <c r="F368" s="26"/>
      <c r="G368" s="26"/>
      <c r="H368" s="98"/>
      <c r="I368" s="98"/>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row>
    <row r="369" spans="2:34" ht="21" customHeight="1">
      <c r="B369" s="25"/>
      <c r="C369" s="7"/>
      <c r="D369" s="7"/>
      <c r="E369" s="7"/>
      <c r="F369" s="26"/>
      <c r="G369" s="26"/>
      <c r="H369" s="98"/>
      <c r="I369" s="98"/>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row>
    <row r="370" spans="2:34" ht="21" customHeight="1">
      <c r="B370" s="25"/>
      <c r="C370" s="7"/>
      <c r="D370" s="7"/>
      <c r="E370" s="7"/>
      <c r="F370" s="26"/>
      <c r="G370" s="26"/>
      <c r="H370" s="98"/>
      <c r="I370" s="98"/>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row>
    <row r="371" spans="2:34" ht="21" customHeight="1">
      <c r="B371" s="25"/>
      <c r="C371" s="7"/>
      <c r="D371" s="7"/>
      <c r="E371" s="7"/>
      <c r="F371" s="26"/>
      <c r="G371" s="26"/>
      <c r="H371" s="98"/>
      <c r="I371" s="98"/>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row>
    <row r="372" spans="2:34" ht="21" customHeight="1">
      <c r="B372" s="25"/>
      <c r="C372" s="7"/>
      <c r="D372" s="7"/>
      <c r="E372" s="7"/>
      <c r="F372" s="26"/>
      <c r="G372" s="26"/>
      <c r="H372" s="98"/>
      <c r="I372" s="98"/>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row>
    <row r="373" spans="2:34" ht="21" customHeight="1">
      <c r="B373" s="25"/>
      <c r="C373" s="7"/>
      <c r="D373" s="7"/>
      <c r="E373" s="7"/>
      <c r="F373" s="26"/>
      <c r="G373" s="26"/>
      <c r="H373" s="98"/>
      <c r="I373" s="98"/>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row>
    <row r="374" spans="2:34" ht="21" customHeight="1">
      <c r="B374" s="25"/>
      <c r="C374" s="7"/>
      <c r="D374" s="7"/>
      <c r="E374" s="7"/>
      <c r="F374" s="26"/>
      <c r="G374" s="26"/>
      <c r="H374" s="98"/>
      <c r="I374" s="98"/>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row>
    <row r="375" spans="2:34" ht="21" customHeight="1">
      <c r="B375" s="25"/>
      <c r="C375" s="7"/>
      <c r="D375" s="7"/>
      <c r="E375" s="7"/>
      <c r="F375" s="26"/>
      <c r="G375" s="26"/>
      <c r="H375" s="98"/>
      <c r="I375" s="98"/>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row>
    <row r="376" spans="2:34" ht="21" customHeight="1">
      <c r="B376" s="25"/>
      <c r="C376" s="7"/>
      <c r="D376" s="7"/>
      <c r="E376" s="7"/>
      <c r="F376" s="26"/>
      <c r="G376" s="26"/>
      <c r="H376" s="98"/>
      <c r="I376" s="98"/>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row>
    <row r="377" spans="2:34" ht="21" customHeight="1">
      <c r="B377" s="25"/>
      <c r="C377" s="7"/>
      <c r="D377" s="7"/>
      <c r="E377" s="7"/>
      <c r="F377" s="26"/>
      <c r="G377" s="26"/>
      <c r="H377" s="98"/>
      <c r="I377" s="98"/>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row>
    <row r="378" spans="2:34" ht="21" customHeight="1">
      <c r="B378" s="25"/>
      <c r="C378" s="7"/>
      <c r="D378" s="7"/>
      <c r="E378" s="7"/>
      <c r="F378" s="26"/>
      <c r="G378" s="26"/>
      <c r="H378" s="98"/>
      <c r="I378" s="98"/>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row>
    <row r="379" spans="2:34" ht="21" customHeight="1">
      <c r="B379" s="25"/>
      <c r="C379" s="7"/>
      <c r="D379" s="7"/>
      <c r="E379" s="7"/>
      <c r="F379" s="26"/>
      <c r="G379" s="26"/>
      <c r="H379" s="98"/>
      <c r="I379" s="98"/>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row>
    <row r="380" spans="2:34" ht="21" customHeight="1">
      <c r="B380" s="25"/>
      <c r="C380" s="7"/>
      <c r="D380" s="7"/>
      <c r="E380" s="7"/>
      <c r="F380" s="26"/>
      <c r="G380" s="26"/>
      <c r="H380" s="98"/>
      <c r="I380" s="98"/>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row>
    <row r="381" spans="2:34" ht="21" customHeight="1">
      <c r="B381" s="25"/>
      <c r="C381" s="7"/>
      <c r="D381" s="7"/>
      <c r="E381" s="7"/>
      <c r="F381" s="26"/>
      <c r="G381" s="26"/>
      <c r="H381" s="98"/>
      <c r="I381" s="98"/>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row>
    <row r="382" spans="2:34" ht="21" customHeight="1">
      <c r="B382" s="25"/>
      <c r="C382" s="7"/>
      <c r="D382" s="7"/>
      <c r="E382" s="7"/>
      <c r="F382" s="26"/>
      <c r="G382" s="26"/>
      <c r="H382" s="98"/>
      <c r="I382" s="98"/>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row>
    <row r="383" spans="2:34" ht="21" customHeight="1">
      <c r="B383" s="25"/>
      <c r="C383" s="7"/>
      <c r="D383" s="7"/>
      <c r="E383" s="7"/>
      <c r="F383" s="26"/>
      <c r="G383" s="26"/>
      <c r="H383" s="98"/>
      <c r="I383" s="98"/>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row>
    <row r="384" spans="2:34" ht="21" customHeight="1">
      <c r="B384" s="25"/>
      <c r="C384" s="7"/>
      <c r="D384" s="7"/>
      <c r="E384" s="7"/>
      <c r="F384" s="26"/>
      <c r="G384" s="26"/>
      <c r="H384" s="98"/>
      <c r="I384" s="98"/>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row>
    <row r="385" spans="2:34" ht="21" customHeight="1">
      <c r="B385" s="25"/>
      <c r="C385" s="7"/>
      <c r="D385" s="7"/>
      <c r="E385" s="7"/>
      <c r="F385" s="26"/>
      <c r="G385" s="26"/>
      <c r="H385" s="98"/>
      <c r="I385" s="98"/>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row>
    <row r="386" spans="2:34" ht="21" customHeight="1">
      <c r="B386" s="25"/>
      <c r="C386" s="7"/>
      <c r="D386" s="7"/>
      <c r="E386" s="7"/>
      <c r="F386" s="26"/>
      <c r="G386" s="26"/>
      <c r="H386" s="98"/>
      <c r="I386" s="98"/>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row>
    <row r="387" spans="2:34" ht="21" customHeight="1">
      <c r="B387" s="25"/>
      <c r="C387" s="7"/>
      <c r="D387" s="7"/>
      <c r="E387" s="7"/>
      <c r="F387" s="26"/>
      <c r="G387" s="26"/>
      <c r="H387" s="98"/>
      <c r="I387" s="98"/>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row>
    <row r="388" spans="2:34" ht="21" customHeight="1">
      <c r="B388" s="25"/>
      <c r="C388" s="7"/>
      <c r="D388" s="7"/>
      <c r="E388" s="7"/>
      <c r="F388" s="26"/>
      <c r="G388" s="26"/>
      <c r="H388" s="98"/>
      <c r="I388" s="98"/>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row>
    <row r="389" spans="2:34" ht="21" customHeight="1">
      <c r="B389" s="25"/>
      <c r="C389" s="7"/>
      <c r="D389" s="7"/>
      <c r="E389" s="7"/>
      <c r="F389" s="26"/>
      <c r="G389" s="26"/>
      <c r="H389" s="98"/>
      <c r="I389" s="98"/>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row>
    <row r="390" spans="2:34" ht="21" customHeight="1">
      <c r="B390" s="25"/>
      <c r="C390" s="7"/>
      <c r="D390" s="7"/>
      <c r="E390" s="7"/>
      <c r="F390" s="26"/>
      <c r="G390" s="26"/>
      <c r="H390" s="98"/>
      <c r="I390" s="98"/>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row>
    <row r="391" spans="2:34" ht="21" customHeight="1">
      <c r="B391" s="25"/>
      <c r="C391" s="7"/>
      <c r="D391" s="7"/>
      <c r="E391" s="7"/>
      <c r="F391" s="26"/>
      <c r="G391" s="26"/>
      <c r="H391" s="98"/>
      <c r="I391" s="98"/>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row>
    <row r="392" spans="2:34" ht="21" customHeight="1">
      <c r="B392" s="25"/>
      <c r="C392" s="7"/>
      <c r="D392" s="7"/>
      <c r="E392" s="7"/>
      <c r="F392" s="26"/>
      <c r="G392" s="26"/>
      <c r="H392" s="98"/>
      <c r="I392" s="98"/>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row>
    <row r="393" spans="2:34" ht="21" customHeight="1">
      <c r="B393" s="25"/>
      <c r="C393" s="7"/>
      <c r="D393" s="7"/>
      <c r="E393" s="7"/>
      <c r="F393" s="26"/>
      <c r="G393" s="26"/>
      <c r="H393" s="98"/>
      <c r="I393" s="98"/>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row>
    <row r="394" spans="2:34" ht="21" customHeight="1">
      <c r="B394" s="25"/>
      <c r="C394" s="7"/>
      <c r="D394" s="7"/>
      <c r="E394" s="7"/>
      <c r="F394" s="26"/>
      <c r="G394" s="26"/>
      <c r="H394" s="98"/>
      <c r="I394" s="98"/>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row>
    <row r="395" spans="2:34" ht="21" customHeight="1">
      <c r="B395" s="25"/>
      <c r="C395" s="7"/>
      <c r="D395" s="7"/>
      <c r="E395" s="7"/>
      <c r="F395" s="26"/>
      <c r="G395" s="26"/>
      <c r="H395" s="98"/>
      <c r="I395" s="98"/>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row>
    <row r="396" spans="2:34" ht="21" customHeight="1">
      <c r="B396" s="25"/>
      <c r="C396" s="7"/>
      <c r="D396" s="7"/>
      <c r="E396" s="7"/>
      <c r="F396" s="26"/>
      <c r="G396" s="26"/>
      <c r="H396" s="98"/>
      <c r="I396" s="98"/>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row>
    <row r="397" spans="2:34" ht="21" customHeight="1">
      <c r="B397" s="25"/>
      <c r="C397" s="7"/>
      <c r="D397" s="7"/>
      <c r="E397" s="7"/>
      <c r="F397" s="26"/>
      <c r="G397" s="26"/>
      <c r="H397" s="98"/>
      <c r="I397" s="98"/>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row>
    <row r="398" spans="2:34" ht="21" customHeight="1">
      <c r="B398" s="25"/>
      <c r="C398" s="7"/>
      <c r="D398" s="7"/>
      <c r="E398" s="7"/>
      <c r="F398" s="26"/>
      <c r="G398" s="26"/>
      <c r="H398" s="98"/>
      <c r="I398" s="98"/>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row>
    <row r="399" spans="2:34" ht="21" customHeight="1">
      <c r="B399" s="25"/>
      <c r="C399" s="7"/>
      <c r="D399" s="7"/>
      <c r="E399" s="7"/>
      <c r="F399" s="26"/>
      <c r="G399" s="26"/>
      <c r="H399" s="98"/>
      <c r="I399" s="98"/>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row>
    <row r="400" spans="2:34" ht="21" customHeight="1">
      <c r="B400" s="25"/>
      <c r="C400" s="7"/>
      <c r="D400" s="7"/>
      <c r="E400" s="7"/>
      <c r="F400" s="26"/>
      <c r="G400" s="26"/>
      <c r="H400" s="98"/>
      <c r="I400" s="98"/>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row>
    <row r="401" spans="2:34" ht="21" customHeight="1">
      <c r="B401" s="25"/>
      <c r="C401" s="7"/>
      <c r="D401" s="7"/>
      <c r="E401" s="7"/>
      <c r="F401" s="26"/>
      <c r="G401" s="26"/>
      <c r="H401" s="98"/>
      <c r="I401" s="98"/>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row>
    <row r="402" spans="2:34" ht="21" customHeight="1">
      <c r="B402" s="25"/>
      <c r="C402" s="7"/>
      <c r="D402" s="7"/>
      <c r="E402" s="7"/>
      <c r="F402" s="26"/>
      <c r="G402" s="26"/>
      <c r="H402" s="98"/>
      <c r="I402" s="98"/>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row>
    <row r="403" spans="2:34" ht="21" customHeight="1">
      <c r="B403" s="25"/>
      <c r="C403" s="7"/>
      <c r="D403" s="7"/>
      <c r="E403" s="7"/>
      <c r="F403" s="26"/>
      <c r="G403" s="26"/>
      <c r="H403" s="98"/>
      <c r="I403" s="98"/>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row>
    <row r="404" spans="2:34" ht="21" customHeight="1">
      <c r="B404" s="25"/>
      <c r="C404" s="7"/>
      <c r="D404" s="7"/>
      <c r="E404" s="7"/>
      <c r="F404" s="26"/>
      <c r="G404" s="26"/>
      <c r="H404" s="98"/>
      <c r="I404" s="98"/>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row>
    <row r="405" spans="2:34" ht="21" customHeight="1">
      <c r="B405" s="25"/>
      <c r="C405" s="7"/>
      <c r="D405" s="7"/>
      <c r="E405" s="7"/>
      <c r="F405" s="26"/>
      <c r="G405" s="26"/>
      <c r="H405" s="98"/>
      <c r="I405" s="98"/>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row>
    <row r="406" spans="2:34" ht="21" customHeight="1">
      <c r="B406" s="25"/>
      <c r="C406" s="7"/>
      <c r="D406" s="7"/>
      <c r="E406" s="7"/>
      <c r="F406" s="26"/>
      <c r="G406" s="26"/>
      <c r="H406" s="98"/>
      <c r="I406" s="98"/>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row>
    <row r="407" spans="2:34" ht="21" customHeight="1">
      <c r="B407" s="25"/>
      <c r="C407" s="7"/>
      <c r="D407" s="7"/>
      <c r="E407" s="7"/>
      <c r="F407" s="26"/>
      <c r="G407" s="26"/>
      <c r="H407" s="98"/>
      <c r="I407" s="98"/>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row>
    <row r="408" spans="2:34" ht="21" customHeight="1">
      <c r="B408" s="25"/>
      <c r="C408" s="7"/>
      <c r="D408" s="7"/>
      <c r="E408" s="7"/>
      <c r="F408" s="26"/>
      <c r="G408" s="26"/>
      <c r="H408" s="98"/>
      <c r="I408" s="98"/>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row>
    <row r="409" spans="2:34" ht="21" customHeight="1">
      <c r="B409" s="25"/>
      <c r="C409" s="7"/>
      <c r="D409" s="7"/>
      <c r="E409" s="7"/>
      <c r="F409" s="26"/>
      <c r="G409" s="26"/>
      <c r="H409" s="98"/>
      <c r="I409" s="98"/>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row>
    <row r="410" spans="2:34" ht="21" customHeight="1">
      <c r="B410" s="25"/>
      <c r="C410" s="7"/>
      <c r="D410" s="7"/>
      <c r="E410" s="7"/>
      <c r="F410" s="26"/>
      <c r="G410" s="26"/>
      <c r="H410" s="98"/>
      <c r="I410" s="98"/>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row>
    <row r="411" spans="2:34" ht="21" customHeight="1">
      <c r="B411" s="25"/>
      <c r="C411" s="7"/>
      <c r="D411" s="7"/>
      <c r="E411" s="7"/>
      <c r="F411" s="26"/>
      <c r="G411" s="26"/>
      <c r="H411" s="98"/>
      <c r="I411" s="98"/>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row>
    <row r="412" spans="2:34" ht="21" customHeight="1">
      <c r="B412" s="25"/>
      <c r="C412" s="7"/>
      <c r="D412" s="7"/>
      <c r="E412" s="7"/>
      <c r="F412" s="26"/>
      <c r="G412" s="26"/>
      <c r="H412" s="98"/>
      <c r="I412" s="98"/>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row>
    <row r="413" spans="2:34" ht="21" customHeight="1">
      <c r="B413" s="25"/>
      <c r="C413" s="7"/>
      <c r="D413" s="7"/>
      <c r="E413" s="7"/>
      <c r="F413" s="26"/>
      <c r="G413" s="26"/>
      <c r="H413" s="98"/>
      <c r="I413" s="98"/>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row>
    <row r="414" spans="2:34" ht="21" customHeight="1">
      <c r="B414" s="25"/>
      <c r="C414" s="7"/>
      <c r="D414" s="7"/>
      <c r="E414" s="7"/>
      <c r="F414" s="26"/>
      <c r="G414" s="26"/>
      <c r="H414" s="98"/>
      <c r="I414" s="98"/>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row>
    <row r="415" spans="2:34" ht="21" customHeight="1">
      <c r="B415" s="25"/>
      <c r="C415" s="7"/>
      <c r="D415" s="7"/>
      <c r="E415" s="7"/>
      <c r="F415" s="26"/>
      <c r="G415" s="26"/>
      <c r="H415" s="98"/>
      <c r="I415" s="98"/>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row>
    <row r="416" spans="2:34" ht="21" customHeight="1">
      <c r="B416" s="25"/>
      <c r="C416" s="7"/>
      <c r="D416" s="7"/>
      <c r="E416" s="7"/>
      <c r="F416" s="26"/>
      <c r="G416" s="26"/>
      <c r="H416" s="98"/>
      <c r="I416" s="98"/>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row>
    <row r="417" spans="2:34" ht="21" customHeight="1">
      <c r="B417" s="25"/>
      <c r="C417" s="7"/>
      <c r="D417" s="7"/>
      <c r="E417" s="7"/>
      <c r="F417" s="26"/>
      <c r="G417" s="26"/>
      <c r="H417" s="98"/>
      <c r="I417" s="98"/>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row>
    <row r="418" spans="2:34" ht="21" customHeight="1">
      <c r="B418" s="25"/>
      <c r="C418" s="7"/>
      <c r="D418" s="7"/>
      <c r="E418" s="7"/>
      <c r="F418" s="26"/>
      <c r="G418" s="26"/>
      <c r="H418" s="98"/>
      <c r="I418" s="98"/>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row>
    <row r="419" spans="2:34" ht="21" customHeight="1">
      <c r="B419" s="25"/>
      <c r="C419" s="7"/>
      <c r="D419" s="7"/>
      <c r="E419" s="7"/>
      <c r="F419" s="26"/>
      <c r="G419" s="26"/>
      <c r="H419" s="98"/>
      <c r="I419" s="98"/>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row>
    <row r="420" spans="2:34" ht="21" customHeight="1">
      <c r="B420" s="25"/>
      <c r="C420" s="7"/>
      <c r="D420" s="7"/>
      <c r="E420" s="7"/>
      <c r="F420" s="26"/>
      <c r="G420" s="26"/>
      <c r="H420" s="98"/>
      <c r="I420" s="98"/>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row>
    <row r="421" spans="2:34" ht="21" customHeight="1">
      <c r="B421" s="25"/>
      <c r="C421" s="7"/>
      <c r="D421" s="7"/>
      <c r="E421" s="7"/>
      <c r="F421" s="26"/>
      <c r="G421" s="26"/>
      <c r="H421" s="98"/>
      <c r="I421" s="98"/>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row>
    <row r="422" spans="2:34" ht="21" customHeight="1">
      <c r="B422" s="25"/>
      <c r="C422" s="7"/>
      <c r="D422" s="7"/>
      <c r="E422" s="7"/>
      <c r="F422" s="26"/>
      <c r="G422" s="26"/>
      <c r="H422" s="98"/>
      <c r="I422" s="98"/>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row>
    <row r="423" spans="2:34" ht="21" customHeight="1">
      <c r="B423" s="25"/>
      <c r="C423" s="7"/>
      <c r="D423" s="7"/>
      <c r="E423" s="7"/>
      <c r="F423" s="26"/>
      <c r="G423" s="26"/>
      <c r="H423" s="98"/>
      <c r="I423" s="98"/>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row>
    <row r="424" spans="2:34" ht="21" customHeight="1">
      <c r="B424" s="25"/>
      <c r="C424" s="7"/>
      <c r="D424" s="7"/>
      <c r="E424" s="7"/>
      <c r="F424" s="26"/>
      <c r="G424" s="26"/>
      <c r="H424" s="98"/>
      <c r="I424" s="98"/>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row>
    <row r="425" spans="2:34" ht="21" customHeight="1">
      <c r="B425" s="25"/>
      <c r="C425" s="7"/>
      <c r="D425" s="7"/>
      <c r="E425" s="7"/>
      <c r="F425" s="26"/>
      <c r="G425" s="26"/>
      <c r="H425" s="98"/>
      <c r="I425" s="98"/>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row>
    <row r="426" spans="2:34" ht="21" customHeight="1">
      <c r="B426" s="25"/>
      <c r="C426" s="7"/>
      <c r="D426" s="7"/>
      <c r="E426" s="7"/>
      <c r="F426" s="26"/>
      <c r="G426" s="26"/>
      <c r="H426" s="98"/>
      <c r="I426" s="98"/>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row>
    <row r="427" spans="2:34" ht="21" customHeight="1">
      <c r="B427" s="25"/>
      <c r="C427" s="7"/>
      <c r="D427" s="7"/>
      <c r="E427" s="7"/>
      <c r="F427" s="26"/>
      <c r="G427" s="26"/>
      <c r="H427" s="98"/>
      <c r="I427" s="98"/>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row>
    <row r="428" spans="2:34" ht="21" customHeight="1">
      <c r="B428" s="25"/>
      <c r="C428" s="7"/>
      <c r="D428" s="7"/>
      <c r="E428" s="7"/>
      <c r="F428" s="26"/>
      <c r="G428" s="26"/>
      <c r="H428" s="98"/>
      <c r="I428" s="98"/>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row>
    <row r="429" spans="2:34" ht="21" customHeight="1">
      <c r="B429" s="25"/>
      <c r="C429" s="7"/>
      <c r="D429" s="7"/>
      <c r="E429" s="7"/>
      <c r="F429" s="26"/>
      <c r="G429" s="26"/>
      <c r="H429" s="98"/>
      <c r="I429" s="98"/>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row>
    <row r="430" spans="2:34" ht="21" customHeight="1">
      <c r="B430" s="25"/>
      <c r="C430" s="7"/>
      <c r="D430" s="7"/>
      <c r="E430" s="7"/>
      <c r="F430" s="26"/>
      <c r="G430" s="26"/>
      <c r="H430" s="98"/>
      <c r="I430" s="98"/>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row>
    <row r="431" spans="2:34" ht="21" customHeight="1">
      <c r="B431" s="25"/>
      <c r="C431" s="7"/>
      <c r="D431" s="7"/>
      <c r="E431" s="7"/>
      <c r="F431" s="26"/>
      <c r="G431" s="26"/>
      <c r="H431" s="98"/>
      <c r="I431" s="98"/>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row>
    <row r="432" spans="2:34" ht="21" customHeight="1">
      <c r="B432" s="25"/>
      <c r="C432" s="7"/>
      <c r="D432" s="7"/>
      <c r="E432" s="7"/>
      <c r="F432" s="26"/>
      <c r="G432" s="26"/>
      <c r="H432" s="98"/>
      <c r="I432" s="98"/>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row>
    <row r="433" spans="2:34" ht="21" customHeight="1">
      <c r="B433" s="25"/>
      <c r="C433" s="7"/>
      <c r="D433" s="7"/>
      <c r="E433" s="7"/>
      <c r="F433" s="26"/>
      <c r="G433" s="26"/>
      <c r="H433" s="98"/>
      <c r="I433" s="98"/>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row>
    <row r="434" spans="2:34" ht="21" customHeight="1">
      <c r="B434" s="25"/>
      <c r="C434" s="7"/>
      <c r="D434" s="7"/>
      <c r="E434" s="7"/>
      <c r="F434" s="26"/>
      <c r="G434" s="26"/>
      <c r="H434" s="98"/>
      <c r="I434" s="98"/>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row>
    <row r="435" spans="2:34" ht="21" customHeight="1">
      <c r="B435" s="25"/>
      <c r="C435" s="7"/>
      <c r="D435" s="7"/>
      <c r="E435" s="7"/>
      <c r="F435" s="26"/>
      <c r="G435" s="26"/>
      <c r="H435" s="98"/>
      <c r="I435" s="98"/>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row>
    <row r="436" spans="2:34" ht="21" customHeight="1">
      <c r="B436" s="25"/>
      <c r="C436" s="7"/>
      <c r="D436" s="7"/>
      <c r="E436" s="7"/>
      <c r="F436" s="26"/>
      <c r="G436" s="26"/>
      <c r="H436" s="98"/>
      <c r="I436" s="98"/>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row>
    <row r="437" spans="2:34" ht="21" customHeight="1">
      <c r="B437" s="25"/>
      <c r="C437" s="7"/>
      <c r="D437" s="7"/>
      <c r="E437" s="7"/>
      <c r="F437" s="26"/>
      <c r="G437" s="26"/>
      <c r="H437" s="98"/>
      <c r="I437" s="98"/>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row>
    <row r="438" spans="2:34" ht="21" customHeight="1">
      <c r="B438" s="25"/>
      <c r="C438" s="7"/>
      <c r="D438" s="7"/>
      <c r="E438" s="7"/>
      <c r="F438" s="26"/>
      <c r="G438" s="26"/>
      <c r="H438" s="98"/>
      <c r="I438" s="98"/>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row>
    <row r="439" spans="2:34" ht="21" customHeight="1">
      <c r="B439" s="25"/>
      <c r="C439" s="7"/>
      <c r="D439" s="7"/>
      <c r="E439" s="7"/>
      <c r="F439" s="26"/>
      <c r="G439" s="26"/>
      <c r="H439" s="98"/>
      <c r="I439" s="98"/>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row>
    <row r="440" spans="2:34" ht="21" customHeight="1">
      <c r="B440" s="25"/>
      <c r="C440" s="7"/>
      <c r="D440" s="7"/>
      <c r="E440" s="7"/>
      <c r="F440" s="26"/>
      <c r="G440" s="26"/>
      <c r="H440" s="98"/>
      <c r="I440" s="98"/>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row>
    <row r="441" spans="2:34" ht="21" customHeight="1">
      <c r="B441" s="25"/>
      <c r="C441" s="7"/>
      <c r="D441" s="7"/>
      <c r="E441" s="7"/>
      <c r="F441" s="26"/>
      <c r="G441" s="26"/>
      <c r="H441" s="98"/>
      <c r="I441" s="98"/>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row>
    <row r="442" spans="2:34" ht="21" customHeight="1">
      <c r="B442" s="25"/>
      <c r="C442" s="7"/>
      <c r="D442" s="7"/>
      <c r="E442" s="7"/>
      <c r="F442" s="26"/>
      <c r="G442" s="26"/>
      <c r="H442" s="98"/>
      <c r="I442" s="98"/>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row>
    <row r="443" spans="2:34" ht="21" customHeight="1">
      <c r="B443" s="25"/>
      <c r="C443" s="7"/>
      <c r="D443" s="7"/>
      <c r="E443" s="7"/>
      <c r="F443" s="26"/>
      <c r="G443" s="26"/>
      <c r="H443" s="98"/>
      <c r="I443" s="98"/>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row>
    <row r="444" spans="2:34" ht="21" customHeight="1">
      <c r="B444" s="25"/>
      <c r="C444" s="7"/>
      <c r="D444" s="7"/>
      <c r="E444" s="7"/>
      <c r="F444" s="26"/>
      <c r="G444" s="26"/>
      <c r="H444" s="98"/>
      <c r="I444" s="98"/>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row>
    <row r="445" spans="2:34" ht="21" customHeight="1">
      <c r="B445" s="25"/>
      <c r="C445" s="7"/>
      <c r="D445" s="7"/>
      <c r="E445" s="7"/>
      <c r="F445" s="26"/>
      <c r="G445" s="26"/>
      <c r="H445" s="98"/>
      <c r="I445" s="98"/>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row>
    <row r="446" spans="2:34" ht="21" customHeight="1">
      <c r="B446" s="25"/>
      <c r="C446" s="7"/>
      <c r="D446" s="7"/>
      <c r="E446" s="7"/>
      <c r="F446" s="26"/>
      <c r="G446" s="26"/>
      <c r="H446" s="98"/>
      <c r="I446" s="98"/>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row>
    <row r="447" spans="2:34" ht="21" customHeight="1">
      <c r="B447" s="25"/>
      <c r="C447" s="7"/>
      <c r="D447" s="7"/>
      <c r="E447" s="7"/>
      <c r="F447" s="26"/>
      <c r="G447" s="26"/>
      <c r="H447" s="98"/>
      <c r="I447" s="98"/>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row>
    <row r="448" spans="2:34" ht="21" customHeight="1">
      <c r="B448" s="25"/>
      <c r="C448" s="7"/>
      <c r="D448" s="7"/>
      <c r="E448" s="7"/>
      <c r="F448" s="26"/>
      <c r="G448" s="26"/>
      <c r="H448" s="98"/>
      <c r="I448" s="98"/>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row>
    <row r="449" spans="2:34" ht="21" customHeight="1">
      <c r="B449" s="25"/>
      <c r="C449" s="7"/>
      <c r="D449" s="7"/>
      <c r="E449" s="7"/>
      <c r="F449" s="26"/>
      <c r="G449" s="26"/>
      <c r="H449" s="98"/>
      <c r="I449" s="98"/>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row>
    <row r="450" spans="2:34" ht="21" customHeight="1">
      <c r="B450" s="25"/>
      <c r="C450" s="7"/>
      <c r="D450" s="7"/>
      <c r="E450" s="7"/>
      <c r="F450" s="26"/>
      <c r="G450" s="26"/>
      <c r="H450" s="98"/>
      <c r="I450" s="98"/>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row>
    <row r="451" spans="2:34" ht="21" customHeight="1">
      <c r="B451" s="25"/>
      <c r="C451" s="7"/>
      <c r="D451" s="7"/>
      <c r="E451" s="7"/>
      <c r="F451" s="26"/>
      <c r="G451" s="26"/>
      <c r="H451" s="98"/>
      <c r="I451" s="98"/>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row>
    <row r="452" spans="2:34" ht="21" customHeight="1">
      <c r="B452" s="25"/>
      <c r="C452" s="7"/>
      <c r="D452" s="7"/>
      <c r="E452" s="7"/>
      <c r="F452" s="26"/>
      <c r="G452" s="26"/>
      <c r="H452" s="98"/>
      <c r="I452" s="98"/>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row>
    <row r="453" spans="2:34" ht="21" customHeight="1">
      <c r="B453" s="25"/>
      <c r="C453" s="7"/>
      <c r="D453" s="7"/>
      <c r="E453" s="7"/>
      <c r="F453" s="26"/>
      <c r="G453" s="26"/>
      <c r="H453" s="98"/>
      <c r="I453" s="98"/>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row>
    <row r="454" spans="2:34" ht="21" customHeight="1">
      <c r="B454" s="25"/>
      <c r="C454" s="7"/>
      <c r="D454" s="7"/>
      <c r="E454" s="7"/>
      <c r="F454" s="26"/>
      <c r="G454" s="26"/>
      <c r="H454" s="98"/>
      <c r="I454" s="98"/>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row>
    <row r="455" spans="2:34" ht="21" customHeight="1">
      <c r="B455" s="25"/>
      <c r="C455" s="7"/>
      <c r="D455" s="7"/>
      <c r="E455" s="7"/>
      <c r="F455" s="26"/>
      <c r="G455" s="26"/>
      <c r="H455" s="98"/>
      <c r="I455" s="98"/>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row>
    <row r="456" spans="2:34" ht="21" customHeight="1">
      <c r="B456" s="25"/>
      <c r="C456" s="7"/>
      <c r="D456" s="7"/>
      <c r="E456" s="7"/>
      <c r="F456" s="26"/>
      <c r="G456" s="26"/>
      <c r="H456" s="98"/>
      <c r="I456" s="98"/>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row>
    <row r="457" spans="2:34" ht="21" customHeight="1">
      <c r="B457" s="25"/>
      <c r="C457" s="7"/>
      <c r="D457" s="7"/>
      <c r="E457" s="7"/>
      <c r="F457" s="26"/>
      <c r="G457" s="26"/>
      <c r="H457" s="98"/>
      <c r="I457" s="98"/>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row>
    <row r="458" spans="2:34" ht="21" customHeight="1">
      <c r="B458" s="25"/>
      <c r="C458" s="7"/>
      <c r="D458" s="7"/>
      <c r="E458" s="7"/>
      <c r="F458" s="26"/>
      <c r="G458" s="26"/>
      <c r="H458" s="98"/>
      <c r="I458" s="98"/>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row>
    <row r="459" spans="2:34" ht="21" customHeight="1">
      <c r="B459" s="25"/>
      <c r="C459" s="7"/>
      <c r="D459" s="7"/>
      <c r="E459" s="7"/>
      <c r="F459" s="26"/>
      <c r="G459" s="26"/>
      <c r="H459" s="98"/>
      <c r="I459" s="98"/>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row>
    <row r="460" spans="2:34" ht="21" customHeight="1">
      <c r="B460" s="25"/>
      <c r="C460" s="7"/>
      <c r="D460" s="7"/>
      <c r="E460" s="7"/>
      <c r="F460" s="26"/>
      <c r="G460" s="26"/>
      <c r="H460" s="98"/>
      <c r="I460" s="98"/>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row>
    <row r="461" spans="2:34" ht="21" customHeight="1">
      <c r="B461" s="25"/>
      <c r="C461" s="7"/>
      <c r="D461" s="7"/>
      <c r="E461" s="7"/>
      <c r="F461" s="26"/>
      <c r="G461" s="26"/>
      <c r="H461" s="98"/>
      <c r="I461" s="98"/>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row>
    <row r="462" spans="2:34" ht="21" customHeight="1">
      <c r="B462" s="25"/>
      <c r="C462" s="7"/>
      <c r="D462" s="7"/>
      <c r="E462" s="7"/>
      <c r="F462" s="26"/>
      <c r="G462" s="26"/>
      <c r="H462" s="98"/>
      <c r="I462" s="98"/>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row>
    <row r="463" spans="2:34" ht="21" customHeight="1">
      <c r="B463" s="25"/>
      <c r="C463" s="7"/>
      <c r="D463" s="7"/>
      <c r="E463" s="7"/>
      <c r="F463" s="26"/>
      <c r="G463" s="26"/>
      <c r="H463" s="98"/>
      <c r="I463" s="98"/>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row>
    <row r="464" spans="2:34" ht="21" customHeight="1">
      <c r="B464" s="25"/>
      <c r="C464" s="7"/>
      <c r="D464" s="7"/>
      <c r="E464" s="7"/>
      <c r="F464" s="26"/>
      <c r="G464" s="26"/>
      <c r="H464" s="98"/>
      <c r="I464" s="98"/>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row>
    <row r="465" spans="2:34" ht="21" customHeight="1">
      <c r="B465" s="25"/>
      <c r="C465" s="7"/>
      <c r="D465" s="7"/>
      <c r="E465" s="7"/>
      <c r="F465" s="26"/>
      <c r="G465" s="26"/>
      <c r="H465" s="98"/>
      <c r="I465" s="98"/>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row>
    <row r="466" spans="2:34" ht="21" customHeight="1">
      <c r="B466" s="25"/>
      <c r="C466" s="7"/>
      <c r="D466" s="7"/>
      <c r="E466" s="7"/>
      <c r="F466" s="26"/>
      <c r="G466" s="26"/>
      <c r="H466" s="98"/>
      <c r="I466" s="98"/>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row>
    <row r="467" spans="2:34" ht="21" customHeight="1">
      <c r="B467" s="25"/>
      <c r="C467" s="7"/>
      <c r="D467" s="7"/>
      <c r="E467" s="7"/>
      <c r="F467" s="26"/>
      <c r="G467" s="26"/>
      <c r="H467" s="98"/>
      <c r="I467" s="98"/>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row>
    <row r="468" spans="2:34" ht="21" customHeight="1">
      <c r="B468" s="25"/>
      <c r="C468" s="7"/>
      <c r="D468" s="7"/>
      <c r="E468" s="7"/>
      <c r="F468" s="26"/>
      <c r="G468" s="26"/>
      <c r="H468" s="98"/>
      <c r="I468" s="98"/>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row>
    <row r="469" spans="2:34" ht="21" customHeight="1">
      <c r="B469" s="25"/>
      <c r="C469" s="7"/>
      <c r="D469" s="7"/>
      <c r="E469" s="7"/>
      <c r="F469" s="26"/>
      <c r="G469" s="26"/>
      <c r="H469" s="98"/>
      <c r="I469" s="98"/>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row>
    <row r="470" spans="2:34" ht="21" customHeight="1">
      <c r="B470" s="25"/>
      <c r="C470" s="7"/>
      <c r="D470" s="7"/>
      <c r="E470" s="7"/>
      <c r="F470" s="26"/>
      <c r="G470" s="26"/>
      <c r="H470" s="98"/>
      <c r="I470" s="98"/>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row>
    <row r="471" spans="2:34" ht="21" customHeight="1">
      <c r="B471" s="25"/>
      <c r="C471" s="7"/>
      <c r="D471" s="7"/>
      <c r="E471" s="7"/>
      <c r="F471" s="26"/>
      <c r="G471" s="26"/>
      <c r="H471" s="98"/>
      <c r="I471" s="98"/>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row>
    <row r="472" spans="2:34" ht="21" customHeight="1">
      <c r="B472" s="25"/>
      <c r="C472" s="7"/>
      <c r="D472" s="7"/>
      <c r="E472" s="7"/>
      <c r="F472" s="26"/>
      <c r="G472" s="26"/>
      <c r="H472" s="98"/>
      <c r="I472" s="98"/>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row>
    <row r="473" spans="2:34" ht="21" customHeight="1">
      <c r="B473" s="25"/>
      <c r="C473" s="7"/>
      <c r="D473" s="7"/>
      <c r="E473" s="7"/>
      <c r="F473" s="26"/>
      <c r="G473" s="26"/>
      <c r="H473" s="98"/>
      <c r="I473" s="98"/>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row>
    <row r="474" spans="2:34" ht="21" customHeight="1">
      <c r="B474" s="25"/>
      <c r="C474" s="7"/>
      <c r="D474" s="7"/>
      <c r="E474" s="7"/>
      <c r="F474" s="26"/>
      <c r="G474" s="26"/>
      <c r="H474" s="98"/>
      <c r="I474" s="98"/>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row>
    <row r="475" spans="2:34" ht="21" customHeight="1">
      <c r="B475" s="25"/>
      <c r="C475" s="7"/>
      <c r="D475" s="7"/>
      <c r="E475" s="7"/>
      <c r="F475" s="26"/>
      <c r="G475" s="26"/>
      <c r="H475" s="98"/>
      <c r="I475" s="98"/>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row>
    <row r="476" spans="2:34" ht="21" customHeight="1">
      <c r="B476" s="25"/>
      <c r="C476" s="7"/>
      <c r="D476" s="7"/>
      <c r="E476" s="7"/>
      <c r="F476" s="26"/>
      <c r="G476" s="26"/>
      <c r="H476" s="98"/>
      <c r="I476" s="98"/>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row>
    <row r="477" spans="2:34" ht="21" customHeight="1">
      <c r="B477" s="25"/>
      <c r="C477" s="7"/>
      <c r="D477" s="7"/>
      <c r="E477" s="7"/>
      <c r="F477" s="26"/>
      <c r="G477" s="26"/>
      <c r="H477" s="98"/>
      <c r="I477" s="98"/>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row>
    <row r="478" spans="2:34" ht="21" customHeight="1">
      <c r="B478" s="25"/>
      <c r="C478" s="7"/>
      <c r="D478" s="7"/>
      <c r="E478" s="7"/>
      <c r="F478" s="26"/>
      <c r="G478" s="26"/>
      <c r="H478" s="98"/>
      <c r="I478" s="98"/>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row>
    <row r="479" spans="2:34" ht="21" customHeight="1">
      <c r="B479" s="25"/>
      <c r="C479" s="7"/>
      <c r="D479" s="7"/>
      <c r="E479" s="7"/>
      <c r="F479" s="26"/>
      <c r="G479" s="26"/>
      <c r="H479" s="98"/>
      <c r="I479" s="98"/>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row>
    <row r="480" spans="2:34" ht="21" customHeight="1">
      <c r="B480" s="25"/>
      <c r="C480" s="7"/>
      <c r="D480" s="7"/>
      <c r="E480" s="7"/>
      <c r="F480" s="26"/>
      <c r="G480" s="26"/>
      <c r="H480" s="98"/>
      <c r="I480" s="98"/>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row>
    <row r="481" spans="2:34" ht="21" customHeight="1">
      <c r="B481" s="25"/>
      <c r="C481" s="7"/>
      <c r="D481" s="7"/>
      <c r="E481" s="7"/>
      <c r="F481" s="26"/>
      <c r="G481" s="26"/>
      <c r="H481" s="98"/>
      <c r="I481" s="98"/>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row>
    <row r="482" spans="2:34" ht="21" customHeight="1">
      <c r="B482" s="25"/>
      <c r="C482" s="7"/>
      <c r="D482" s="7"/>
      <c r="E482" s="7"/>
      <c r="F482" s="26"/>
      <c r="G482" s="26"/>
      <c r="H482" s="98"/>
      <c r="I482" s="98"/>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row>
    <row r="483" spans="2:34" ht="21" customHeight="1">
      <c r="B483" s="25"/>
      <c r="C483" s="7"/>
      <c r="D483" s="7"/>
      <c r="E483" s="7"/>
      <c r="F483" s="26"/>
      <c r="G483" s="26"/>
      <c r="H483" s="98"/>
      <c r="I483" s="98"/>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row>
    <row r="484" spans="2:34" ht="21" customHeight="1">
      <c r="B484" s="25"/>
      <c r="C484" s="7"/>
      <c r="D484" s="7"/>
      <c r="E484" s="7"/>
      <c r="F484" s="26"/>
      <c r="G484" s="26"/>
      <c r="H484" s="98"/>
      <c r="I484" s="98"/>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row>
    <row r="485" spans="2:34" ht="21" customHeight="1">
      <c r="B485" s="25"/>
      <c r="C485" s="7"/>
      <c r="D485" s="7"/>
      <c r="E485" s="7"/>
      <c r="F485" s="26"/>
      <c r="G485" s="26"/>
      <c r="H485" s="98"/>
      <c r="I485" s="98"/>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row>
    <row r="486" spans="2:34" ht="21" customHeight="1">
      <c r="B486" s="25"/>
      <c r="C486" s="7"/>
      <c r="D486" s="7"/>
      <c r="E486" s="7"/>
      <c r="F486" s="26"/>
      <c r="G486" s="26"/>
      <c r="H486" s="98"/>
      <c r="I486" s="98"/>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row>
    <row r="487" spans="2:34" ht="21" customHeight="1">
      <c r="B487" s="25"/>
      <c r="C487" s="7"/>
      <c r="D487" s="7"/>
      <c r="E487" s="7"/>
      <c r="F487" s="26"/>
      <c r="G487" s="26"/>
      <c r="H487" s="98"/>
      <c r="I487" s="98"/>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row>
    <row r="488" spans="2:34" ht="21" customHeight="1">
      <c r="B488" s="25"/>
      <c r="C488" s="7"/>
      <c r="D488" s="7"/>
      <c r="E488" s="7"/>
      <c r="F488" s="26"/>
      <c r="G488" s="26"/>
      <c r="H488" s="98"/>
      <c r="I488" s="98"/>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row>
    <row r="489" spans="2:34" ht="21" customHeight="1">
      <c r="B489" s="25"/>
      <c r="C489" s="7"/>
      <c r="D489" s="7"/>
      <c r="E489" s="7"/>
      <c r="F489" s="26"/>
      <c r="G489" s="26"/>
      <c r="H489" s="98"/>
      <c r="I489" s="98"/>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row>
    <row r="490" spans="2:34" ht="21" customHeight="1">
      <c r="B490" s="25"/>
      <c r="C490" s="7"/>
      <c r="D490" s="7"/>
      <c r="E490" s="7"/>
      <c r="F490" s="26"/>
      <c r="G490" s="26"/>
      <c r="H490" s="98"/>
      <c r="I490" s="98"/>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row>
    <row r="491" spans="2:34" ht="21" customHeight="1">
      <c r="B491" s="25"/>
      <c r="C491" s="7"/>
      <c r="D491" s="7"/>
      <c r="E491" s="7"/>
      <c r="F491" s="26"/>
      <c r="G491" s="26"/>
      <c r="H491" s="98"/>
      <c r="I491" s="98"/>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row>
    <row r="492" spans="2:34" ht="21" customHeight="1">
      <c r="B492" s="25"/>
      <c r="C492" s="7"/>
      <c r="D492" s="7"/>
      <c r="E492" s="7"/>
      <c r="F492" s="26"/>
      <c r="G492" s="26"/>
      <c r="H492" s="98"/>
      <c r="I492" s="98"/>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row>
    <row r="493" spans="2:34" ht="21" customHeight="1">
      <c r="B493" s="25"/>
      <c r="C493" s="7"/>
      <c r="D493" s="7"/>
      <c r="E493" s="7"/>
      <c r="F493" s="26"/>
      <c r="G493" s="26"/>
      <c r="H493" s="98"/>
      <c r="I493" s="98"/>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row>
    <row r="494" spans="2:34" ht="21" customHeight="1">
      <c r="B494" s="25"/>
      <c r="C494" s="7"/>
      <c r="D494" s="7"/>
      <c r="E494" s="7"/>
      <c r="F494" s="26"/>
      <c r="G494" s="26"/>
      <c r="H494" s="98"/>
      <c r="I494" s="98"/>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row>
    <row r="495" spans="2:34" ht="21" customHeight="1">
      <c r="B495" s="25"/>
      <c r="C495" s="7"/>
      <c r="D495" s="7"/>
      <c r="E495" s="7"/>
      <c r="F495" s="26"/>
      <c r="G495" s="26"/>
      <c r="H495" s="98"/>
      <c r="I495" s="98"/>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row>
    <row r="496" spans="2:34" ht="21" customHeight="1">
      <c r="B496" s="25"/>
      <c r="C496" s="7"/>
      <c r="D496" s="7"/>
      <c r="E496" s="7"/>
      <c r="F496" s="26"/>
      <c r="G496" s="26"/>
      <c r="H496" s="98"/>
      <c r="I496" s="98"/>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row>
    <row r="497" spans="2:34" ht="21" customHeight="1">
      <c r="B497" s="25"/>
      <c r="C497" s="7"/>
      <c r="D497" s="7"/>
      <c r="E497" s="7"/>
      <c r="F497" s="26"/>
      <c r="G497" s="26"/>
      <c r="H497" s="98"/>
      <c r="I497" s="98"/>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row>
    <row r="498" spans="2:34" ht="21" customHeight="1">
      <c r="B498" s="25"/>
      <c r="C498" s="7"/>
      <c r="D498" s="7"/>
      <c r="E498" s="7"/>
      <c r="F498" s="26"/>
      <c r="G498" s="26"/>
      <c r="H498" s="98"/>
      <c r="I498" s="98"/>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row>
    <row r="499" spans="2:34" ht="21" customHeight="1">
      <c r="B499" s="25"/>
      <c r="C499" s="7"/>
      <c r="D499" s="7"/>
      <c r="E499" s="7"/>
      <c r="F499" s="26"/>
      <c r="G499" s="26"/>
      <c r="H499" s="98"/>
      <c r="I499" s="98"/>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row>
    <row r="500" spans="2:34" ht="21" customHeight="1">
      <c r="B500" s="25"/>
      <c r="C500" s="7"/>
      <c r="D500" s="7"/>
      <c r="E500" s="7"/>
      <c r="F500" s="26"/>
      <c r="G500" s="26"/>
      <c r="H500" s="98"/>
      <c r="I500" s="98"/>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row>
    <row r="501" spans="2:34" ht="21" customHeight="1">
      <c r="B501" s="25"/>
      <c r="C501" s="7"/>
      <c r="D501" s="7"/>
      <c r="E501" s="7"/>
      <c r="F501" s="26"/>
      <c r="G501" s="26"/>
      <c r="H501" s="98"/>
      <c r="I501" s="98"/>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row>
    <row r="502" spans="2:34" ht="21" customHeight="1">
      <c r="B502" s="25"/>
      <c r="C502" s="7"/>
      <c r="D502" s="7"/>
      <c r="E502" s="7"/>
      <c r="F502" s="26"/>
      <c r="G502" s="26"/>
      <c r="H502" s="98"/>
      <c r="I502" s="98"/>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row>
    <row r="503" spans="2:34" ht="21" customHeight="1">
      <c r="B503" s="25"/>
      <c r="C503" s="7"/>
      <c r="D503" s="7"/>
      <c r="E503" s="7"/>
      <c r="F503" s="26"/>
      <c r="G503" s="26"/>
      <c r="H503" s="98"/>
      <c r="I503" s="98"/>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row>
    <row r="504" spans="2:34" ht="21" customHeight="1">
      <c r="B504" s="25"/>
      <c r="C504" s="7"/>
      <c r="D504" s="7"/>
      <c r="E504" s="7"/>
      <c r="F504" s="26"/>
      <c r="G504" s="26"/>
      <c r="H504" s="98"/>
      <c r="I504" s="98"/>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row>
    <row r="505" spans="2:34" ht="21" customHeight="1">
      <c r="B505" s="25"/>
      <c r="C505" s="7"/>
      <c r="D505" s="7"/>
      <c r="E505" s="7"/>
      <c r="F505" s="26"/>
      <c r="G505" s="26"/>
      <c r="H505" s="98"/>
      <c r="I505" s="98"/>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row>
    <row r="506" spans="2:34" ht="21" customHeight="1">
      <c r="B506" s="25"/>
      <c r="C506" s="7"/>
      <c r="D506" s="7"/>
      <c r="E506" s="7"/>
      <c r="F506" s="26"/>
      <c r="G506" s="26"/>
      <c r="H506" s="98"/>
      <c r="I506" s="98"/>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row>
    <row r="507" spans="2:34" ht="21" customHeight="1">
      <c r="B507" s="25"/>
      <c r="C507" s="7"/>
      <c r="D507" s="7"/>
      <c r="E507" s="7"/>
      <c r="F507" s="26"/>
      <c r="G507" s="26"/>
      <c r="H507" s="98"/>
      <c r="I507" s="98"/>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row>
    <row r="508" spans="2:34" ht="21" customHeight="1">
      <c r="B508" s="25"/>
      <c r="C508" s="7"/>
      <c r="D508" s="7"/>
      <c r="E508" s="7"/>
      <c r="F508" s="26"/>
      <c r="G508" s="26"/>
      <c r="H508" s="98"/>
      <c r="I508" s="98"/>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row>
    <row r="509" spans="2:34" ht="21" customHeight="1">
      <c r="B509" s="25"/>
      <c r="C509" s="7"/>
      <c r="D509" s="7"/>
      <c r="E509" s="7"/>
      <c r="F509" s="26"/>
      <c r="G509" s="26"/>
      <c r="H509" s="98"/>
      <c r="I509" s="98"/>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row>
    <row r="510" spans="2:34" ht="21" customHeight="1">
      <c r="B510" s="25"/>
      <c r="C510" s="7"/>
      <c r="D510" s="7"/>
      <c r="E510" s="7"/>
      <c r="F510" s="26"/>
      <c r="G510" s="26"/>
      <c r="H510" s="98"/>
      <c r="I510" s="98"/>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row>
    <row r="511" spans="2:34" ht="21" customHeight="1">
      <c r="B511" s="25"/>
      <c r="C511" s="7"/>
      <c r="D511" s="7"/>
      <c r="E511" s="7"/>
      <c r="F511" s="26"/>
      <c r="G511" s="26"/>
      <c r="H511" s="98"/>
      <c r="I511" s="98"/>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row>
    <row r="512" spans="2:34" ht="21" customHeight="1">
      <c r="B512" s="25"/>
      <c r="C512" s="7"/>
      <c r="D512" s="7"/>
      <c r="E512" s="7"/>
      <c r="F512" s="26"/>
      <c r="G512" s="26"/>
      <c r="H512" s="98"/>
      <c r="I512" s="98"/>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row>
    <row r="513" spans="2:34" ht="21" customHeight="1">
      <c r="B513" s="25"/>
      <c r="C513" s="7"/>
      <c r="D513" s="7"/>
      <c r="E513" s="7"/>
      <c r="F513" s="26"/>
      <c r="G513" s="26"/>
      <c r="H513" s="98"/>
      <c r="I513" s="98"/>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row>
    <row r="514" spans="2:34" ht="21" customHeight="1">
      <c r="B514" s="25"/>
      <c r="C514" s="7"/>
      <c r="D514" s="7"/>
      <c r="E514" s="7"/>
      <c r="F514" s="26"/>
      <c r="G514" s="26"/>
      <c r="H514" s="98"/>
      <c r="I514" s="98"/>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row>
    <row r="515" spans="2:34" ht="21" customHeight="1">
      <c r="B515" s="25"/>
      <c r="C515" s="7"/>
      <c r="D515" s="7"/>
      <c r="E515" s="7"/>
      <c r="F515" s="26"/>
      <c r="G515" s="26"/>
      <c r="H515" s="98"/>
      <c r="I515" s="98"/>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row>
    <row r="516" spans="2:34" ht="21" customHeight="1">
      <c r="B516" s="25"/>
      <c r="C516" s="7"/>
      <c r="D516" s="7"/>
      <c r="E516" s="7"/>
      <c r="F516" s="26"/>
      <c r="G516" s="26"/>
      <c r="H516" s="98"/>
      <c r="I516" s="98"/>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row>
    <row r="517" spans="2:34" ht="21" customHeight="1">
      <c r="B517" s="25"/>
      <c r="C517" s="7"/>
      <c r="D517" s="7"/>
      <c r="E517" s="7"/>
      <c r="F517" s="26"/>
      <c r="G517" s="26"/>
      <c r="H517" s="98"/>
      <c r="I517" s="98"/>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row>
    <row r="518" spans="2:34" ht="21" customHeight="1">
      <c r="B518" s="25"/>
      <c r="C518" s="7"/>
      <c r="D518" s="7"/>
      <c r="E518" s="7"/>
      <c r="F518" s="26"/>
      <c r="G518" s="26"/>
      <c r="H518" s="98"/>
      <c r="I518" s="98"/>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row>
    <row r="519" spans="2:34" ht="21" customHeight="1">
      <c r="B519" s="25"/>
      <c r="C519" s="7"/>
      <c r="D519" s="7"/>
      <c r="E519" s="7"/>
      <c r="F519" s="26"/>
      <c r="G519" s="26"/>
      <c r="H519" s="98"/>
      <c r="I519" s="98"/>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row>
    <row r="520" spans="2:34" ht="21" customHeight="1">
      <c r="B520" s="25"/>
      <c r="C520" s="7"/>
      <c r="D520" s="7"/>
      <c r="E520" s="7"/>
      <c r="F520" s="26"/>
      <c r="G520" s="26"/>
      <c r="H520" s="98"/>
      <c r="I520" s="98"/>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row>
    <row r="521" spans="2:34" ht="21" customHeight="1">
      <c r="B521" s="25"/>
      <c r="C521" s="7"/>
      <c r="D521" s="7"/>
      <c r="E521" s="7"/>
      <c r="F521" s="26"/>
      <c r="G521" s="26"/>
      <c r="H521" s="98"/>
      <c r="I521" s="98"/>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row>
    <row r="522" spans="2:34" ht="21" customHeight="1">
      <c r="B522" s="25"/>
      <c r="C522" s="7"/>
      <c r="D522" s="7"/>
      <c r="E522" s="7"/>
      <c r="F522" s="26"/>
      <c r="G522" s="26"/>
      <c r="H522" s="98"/>
      <c r="I522" s="98"/>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row>
    <row r="523" spans="2:34" ht="21" customHeight="1">
      <c r="B523" s="25"/>
      <c r="C523" s="7"/>
      <c r="D523" s="7"/>
      <c r="E523" s="7"/>
      <c r="F523" s="26"/>
      <c r="G523" s="26"/>
      <c r="H523" s="98"/>
      <c r="I523" s="98"/>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row>
    <row r="524" spans="2:34" ht="21" customHeight="1">
      <c r="B524" s="25"/>
      <c r="C524" s="7"/>
      <c r="D524" s="7"/>
      <c r="E524" s="7"/>
      <c r="F524" s="26"/>
      <c r="G524" s="26"/>
      <c r="H524" s="98"/>
      <c r="I524" s="98"/>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row>
    <row r="525" spans="2:34" ht="21" customHeight="1">
      <c r="B525" s="25"/>
      <c r="C525" s="7"/>
      <c r="D525" s="7"/>
      <c r="E525" s="7"/>
      <c r="F525" s="26"/>
      <c r="G525" s="26"/>
      <c r="H525" s="98"/>
      <c r="I525" s="98"/>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row>
    <row r="526" spans="2:34" ht="21" customHeight="1">
      <c r="B526" s="25"/>
      <c r="C526" s="7"/>
      <c r="D526" s="7"/>
      <c r="E526" s="7"/>
      <c r="F526" s="26"/>
      <c r="G526" s="26"/>
      <c r="H526" s="98"/>
      <c r="I526" s="98"/>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row>
    <row r="527" spans="2:34" ht="21" customHeight="1">
      <c r="B527" s="25"/>
      <c r="C527" s="7"/>
      <c r="D527" s="7"/>
      <c r="E527" s="7"/>
      <c r="F527" s="26"/>
      <c r="G527" s="26"/>
      <c r="H527" s="98"/>
      <c r="I527" s="98"/>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row>
    <row r="528" spans="2:34" ht="21" customHeight="1">
      <c r="B528" s="25"/>
      <c r="C528" s="7"/>
      <c r="D528" s="7"/>
      <c r="E528" s="7"/>
      <c r="F528" s="26"/>
      <c r="G528" s="26"/>
      <c r="H528" s="98"/>
      <c r="I528" s="98"/>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row>
    <row r="529" spans="2:34" ht="21" customHeight="1">
      <c r="B529" s="25"/>
      <c r="C529" s="7"/>
      <c r="D529" s="7"/>
      <c r="E529" s="7"/>
      <c r="F529" s="26"/>
      <c r="G529" s="26"/>
      <c r="H529" s="98"/>
      <c r="I529" s="98"/>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row>
    <row r="530" spans="2:34" ht="21" customHeight="1">
      <c r="B530" s="25"/>
      <c r="C530" s="7"/>
      <c r="D530" s="7"/>
      <c r="E530" s="7"/>
      <c r="F530" s="26"/>
      <c r="G530" s="26"/>
      <c r="H530" s="98"/>
      <c r="I530" s="98"/>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row>
    <row r="531" spans="2:34" ht="21" customHeight="1">
      <c r="B531" s="25"/>
      <c r="C531" s="7"/>
      <c r="D531" s="7"/>
      <c r="E531" s="7"/>
      <c r="F531" s="26"/>
      <c r="G531" s="26"/>
      <c r="H531" s="98"/>
      <c r="I531" s="98"/>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row>
    <row r="532" spans="2:34" ht="21" customHeight="1">
      <c r="B532" s="25"/>
      <c r="C532" s="7"/>
      <c r="D532" s="7"/>
      <c r="E532" s="7"/>
      <c r="F532" s="26"/>
      <c r="G532" s="26"/>
      <c r="H532" s="98"/>
      <c r="I532" s="98"/>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row>
    <row r="533" spans="2:34" ht="21" customHeight="1">
      <c r="B533" s="25"/>
      <c r="C533" s="7"/>
      <c r="D533" s="7"/>
      <c r="E533" s="7"/>
      <c r="F533" s="26"/>
      <c r="G533" s="26"/>
      <c r="H533" s="98"/>
      <c r="I533" s="98"/>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row>
    <row r="534" spans="2:34" ht="21" customHeight="1">
      <c r="B534" s="25"/>
      <c r="C534" s="7"/>
      <c r="D534" s="7"/>
      <c r="E534" s="7"/>
      <c r="F534" s="26"/>
      <c r="G534" s="26"/>
      <c r="H534" s="98"/>
      <c r="I534" s="98"/>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row>
    <row r="535" spans="2:34" ht="21" customHeight="1">
      <c r="B535" s="25"/>
      <c r="C535" s="7"/>
      <c r="D535" s="7"/>
      <c r="E535" s="7"/>
      <c r="F535" s="26"/>
      <c r="G535" s="26"/>
      <c r="H535" s="98"/>
      <c r="I535" s="98"/>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row>
    <row r="536" spans="2:34" ht="21" customHeight="1">
      <c r="B536" s="25"/>
      <c r="C536" s="7"/>
      <c r="D536" s="7"/>
      <c r="E536" s="7"/>
      <c r="F536" s="26"/>
      <c r="G536" s="26"/>
      <c r="H536" s="98"/>
      <c r="I536" s="98"/>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row>
    <row r="537" spans="2:34" ht="21" customHeight="1">
      <c r="B537" s="25"/>
      <c r="C537" s="7"/>
      <c r="D537" s="7"/>
      <c r="E537" s="7"/>
      <c r="F537" s="26"/>
      <c r="G537" s="26"/>
      <c r="H537" s="98"/>
      <c r="I537" s="98"/>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row>
    <row r="538" spans="2:34" ht="21" customHeight="1">
      <c r="B538" s="25"/>
      <c r="C538" s="7"/>
      <c r="D538" s="7"/>
      <c r="E538" s="7"/>
      <c r="F538" s="26"/>
      <c r="G538" s="26"/>
      <c r="H538" s="98"/>
      <c r="I538" s="98"/>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row>
    <row r="539" spans="2:34" ht="21" customHeight="1">
      <c r="B539" s="25"/>
      <c r="C539" s="7"/>
      <c r="D539" s="7"/>
      <c r="E539" s="7"/>
      <c r="F539" s="26"/>
      <c r="G539" s="26"/>
      <c r="H539" s="98"/>
      <c r="I539" s="98"/>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row>
    <row r="540" spans="2:34" ht="21" customHeight="1">
      <c r="B540" s="25"/>
      <c r="C540" s="7"/>
      <c r="D540" s="7"/>
      <c r="E540" s="7"/>
      <c r="F540" s="26"/>
      <c r="G540" s="26"/>
      <c r="H540" s="98"/>
      <c r="I540" s="98"/>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row>
    <row r="541" spans="2:34" ht="21" customHeight="1">
      <c r="B541" s="25"/>
      <c r="C541" s="7"/>
      <c r="D541" s="7"/>
      <c r="E541" s="7"/>
      <c r="F541" s="26"/>
      <c r="G541" s="26"/>
      <c r="H541" s="98"/>
      <c r="I541" s="98"/>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row>
    <row r="542" spans="2:34" ht="21" customHeight="1">
      <c r="B542" s="25"/>
      <c r="C542" s="7"/>
      <c r="D542" s="7"/>
      <c r="E542" s="7"/>
      <c r="F542" s="26"/>
      <c r="G542" s="26"/>
      <c r="H542" s="98"/>
      <c r="I542" s="98"/>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row>
    <row r="543" spans="2:34" ht="21" customHeight="1">
      <c r="B543" s="25"/>
      <c r="C543" s="7"/>
      <c r="D543" s="7"/>
      <c r="E543" s="7"/>
      <c r="F543" s="26"/>
      <c r="G543" s="26"/>
      <c r="H543" s="98"/>
      <c r="I543" s="98"/>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row>
    <row r="544" spans="2:34" ht="21" customHeight="1">
      <c r="B544" s="25"/>
      <c r="C544" s="7"/>
      <c r="D544" s="7"/>
      <c r="E544" s="7"/>
      <c r="F544" s="26"/>
      <c r="G544" s="26"/>
      <c r="H544" s="98"/>
      <c r="I544" s="98"/>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row>
    <row r="545" spans="2:34" ht="21" customHeight="1">
      <c r="B545" s="25"/>
      <c r="C545" s="7"/>
      <c r="D545" s="7"/>
      <c r="E545" s="7"/>
      <c r="F545" s="26"/>
      <c r="G545" s="26"/>
      <c r="H545" s="98"/>
      <c r="I545" s="98"/>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row>
    <row r="546" spans="2:34" ht="21" customHeight="1">
      <c r="B546" s="25"/>
      <c r="C546" s="7"/>
      <c r="D546" s="7"/>
      <c r="E546" s="7"/>
      <c r="F546" s="26"/>
      <c r="G546" s="26"/>
      <c r="H546" s="98"/>
      <c r="I546" s="98"/>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row>
    <row r="547" spans="2:34" ht="21" customHeight="1">
      <c r="B547" s="25"/>
      <c r="C547" s="7"/>
      <c r="D547" s="7"/>
      <c r="E547" s="7"/>
      <c r="F547" s="26"/>
      <c r="G547" s="26"/>
      <c r="H547" s="98"/>
      <c r="I547" s="98"/>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row>
    <row r="548" spans="2:34" ht="21" customHeight="1">
      <c r="B548" s="25"/>
      <c r="C548" s="7"/>
      <c r="D548" s="7"/>
      <c r="E548" s="7"/>
      <c r="F548" s="26"/>
      <c r="G548" s="26"/>
      <c r="H548" s="98"/>
      <c r="I548" s="98"/>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row>
    <row r="549" spans="2:34" ht="21" customHeight="1">
      <c r="B549" s="25"/>
      <c r="C549" s="7"/>
      <c r="D549" s="7"/>
      <c r="E549" s="7"/>
      <c r="F549" s="26"/>
      <c r="G549" s="26"/>
      <c r="H549" s="98"/>
      <c r="I549" s="98"/>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row>
    <row r="550" spans="2:34" ht="21" customHeight="1">
      <c r="B550" s="25"/>
      <c r="C550" s="7"/>
      <c r="D550" s="7"/>
      <c r="E550" s="7"/>
      <c r="F550" s="26"/>
      <c r="G550" s="26"/>
      <c r="H550" s="98"/>
      <c r="I550" s="98"/>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row>
    <row r="551" spans="2:34" ht="21" customHeight="1">
      <c r="B551" s="25"/>
      <c r="C551" s="7"/>
      <c r="D551" s="7"/>
      <c r="E551" s="7"/>
      <c r="F551" s="26"/>
      <c r="G551" s="26"/>
      <c r="H551" s="98"/>
      <c r="I551" s="98"/>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row>
    <row r="552" spans="2:34" ht="21" customHeight="1">
      <c r="B552" s="25"/>
      <c r="C552" s="7"/>
      <c r="D552" s="7"/>
      <c r="E552" s="7"/>
      <c r="F552" s="26"/>
      <c r="G552" s="26"/>
      <c r="H552" s="98"/>
      <c r="I552" s="98"/>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row>
    <row r="553" spans="2:34" ht="21" customHeight="1">
      <c r="B553" s="25"/>
      <c r="C553" s="7"/>
      <c r="D553" s="7"/>
      <c r="E553" s="7"/>
      <c r="F553" s="26"/>
      <c r="G553" s="26"/>
      <c r="H553" s="98"/>
      <c r="I553" s="98"/>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row>
    <row r="554" spans="2:34" ht="21" customHeight="1">
      <c r="B554" s="25"/>
      <c r="C554" s="7"/>
      <c r="D554" s="7"/>
      <c r="E554" s="7"/>
      <c r="F554" s="26"/>
      <c r="G554" s="26"/>
      <c r="H554" s="98"/>
      <c r="I554" s="98"/>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row>
    <row r="555" spans="2:34" ht="21" customHeight="1">
      <c r="B555" s="25"/>
      <c r="C555" s="7"/>
      <c r="D555" s="7"/>
      <c r="E555" s="7"/>
      <c r="F555" s="26"/>
      <c r="G555" s="26"/>
      <c r="H555" s="98"/>
      <c r="I555" s="98"/>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row>
    <row r="556" spans="2:34" ht="21" customHeight="1">
      <c r="B556" s="25"/>
      <c r="C556" s="7"/>
      <c r="D556" s="7"/>
      <c r="E556" s="7"/>
      <c r="F556" s="26"/>
      <c r="G556" s="26"/>
      <c r="H556" s="98"/>
      <c r="I556" s="98"/>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row>
    <row r="557" spans="2:34" ht="21" customHeight="1">
      <c r="B557" s="25"/>
      <c r="C557" s="7"/>
      <c r="D557" s="7"/>
      <c r="E557" s="7"/>
      <c r="F557" s="26"/>
      <c r="G557" s="26"/>
      <c r="H557" s="98"/>
      <c r="I557" s="98"/>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row>
    <row r="558" spans="2:34" ht="21" customHeight="1">
      <c r="B558" s="25"/>
      <c r="C558" s="7"/>
      <c r="D558" s="7"/>
      <c r="E558" s="7"/>
      <c r="F558" s="26"/>
      <c r="G558" s="26"/>
      <c r="H558" s="98"/>
      <c r="I558" s="98"/>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row>
    <row r="559" spans="2:34" ht="21" customHeight="1">
      <c r="B559" s="25"/>
      <c r="C559" s="7"/>
      <c r="D559" s="7"/>
      <c r="E559" s="7"/>
      <c r="F559" s="26"/>
      <c r="G559" s="26"/>
      <c r="H559" s="98"/>
      <c r="I559" s="98"/>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row>
    <row r="560" spans="2:34" ht="21" customHeight="1">
      <c r="B560" s="25"/>
      <c r="C560" s="7"/>
      <c r="D560" s="7"/>
      <c r="E560" s="7"/>
      <c r="F560" s="26"/>
      <c r="G560" s="26"/>
      <c r="H560" s="98"/>
      <c r="I560" s="98"/>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row>
    <row r="561" spans="2:34" ht="21" customHeight="1">
      <c r="B561" s="25"/>
      <c r="C561" s="7"/>
      <c r="D561" s="7"/>
      <c r="E561" s="7"/>
      <c r="F561" s="26"/>
      <c r="G561" s="26"/>
      <c r="H561" s="98"/>
      <c r="I561" s="98"/>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row>
    <row r="562" spans="2:34" ht="21" customHeight="1">
      <c r="B562" s="25"/>
      <c r="C562" s="7"/>
      <c r="D562" s="7"/>
      <c r="E562" s="7"/>
      <c r="F562" s="26"/>
      <c r="G562" s="26"/>
      <c r="H562" s="98"/>
      <c r="I562" s="98"/>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row>
    <row r="563" spans="2:34" ht="21" customHeight="1">
      <c r="B563" s="25"/>
      <c r="C563" s="7"/>
      <c r="D563" s="7"/>
      <c r="E563" s="7"/>
      <c r="F563" s="26"/>
      <c r="G563" s="26"/>
      <c r="H563" s="98"/>
      <c r="I563" s="98"/>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row>
    <row r="564" spans="2:34" ht="21" customHeight="1">
      <c r="B564" s="25"/>
      <c r="C564" s="7"/>
      <c r="D564" s="7"/>
      <c r="E564" s="7"/>
      <c r="F564" s="26"/>
      <c r="G564" s="26"/>
      <c r="H564" s="98"/>
      <c r="I564" s="98"/>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row>
    <row r="565" spans="2:34" ht="21" customHeight="1">
      <c r="B565" s="25"/>
      <c r="C565" s="7"/>
      <c r="D565" s="7"/>
      <c r="E565" s="7"/>
      <c r="F565" s="26"/>
      <c r="G565" s="26"/>
      <c r="H565" s="98"/>
      <c r="I565" s="98"/>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row>
    <row r="566" spans="2:34" ht="21" customHeight="1">
      <c r="B566" s="25"/>
      <c r="C566" s="7"/>
      <c r="D566" s="7"/>
      <c r="E566" s="7"/>
      <c r="F566" s="26"/>
      <c r="G566" s="26"/>
      <c r="H566" s="98"/>
      <c r="I566" s="98"/>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row>
    <row r="567" spans="2:34" ht="21" customHeight="1">
      <c r="B567" s="25"/>
      <c r="C567" s="7"/>
      <c r="D567" s="7"/>
      <c r="E567" s="7"/>
      <c r="F567" s="26"/>
      <c r="G567" s="26"/>
      <c r="H567" s="98"/>
      <c r="I567" s="98"/>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row>
    <row r="568" spans="2:34" ht="21" customHeight="1">
      <c r="B568" s="25"/>
      <c r="C568" s="7"/>
      <c r="D568" s="7"/>
      <c r="E568" s="7"/>
      <c r="F568" s="26"/>
      <c r="G568" s="26"/>
      <c r="H568" s="98"/>
      <c r="I568" s="98"/>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row>
    <row r="569" spans="2:34" ht="21" customHeight="1">
      <c r="B569" s="25"/>
      <c r="C569" s="7"/>
      <c r="D569" s="7"/>
      <c r="E569" s="7"/>
      <c r="F569" s="26"/>
      <c r="G569" s="26"/>
      <c r="H569" s="98"/>
      <c r="I569" s="98"/>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row>
    <row r="570" spans="2:34" ht="21" customHeight="1">
      <c r="B570" s="25"/>
      <c r="C570" s="7"/>
      <c r="D570" s="7"/>
      <c r="E570" s="7"/>
      <c r="F570" s="26"/>
      <c r="G570" s="26"/>
      <c r="H570" s="98"/>
      <c r="I570" s="98"/>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row>
    <row r="571" spans="2:34" ht="21" customHeight="1">
      <c r="B571" s="25"/>
      <c r="C571" s="7"/>
      <c r="D571" s="7"/>
      <c r="E571" s="7"/>
      <c r="F571" s="26"/>
      <c r="G571" s="26"/>
      <c r="H571" s="98"/>
      <c r="I571" s="98"/>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row>
    <row r="572" spans="2:34" ht="21" customHeight="1">
      <c r="B572" s="25"/>
      <c r="C572" s="7"/>
      <c r="D572" s="7"/>
      <c r="E572" s="7"/>
      <c r="F572" s="26"/>
      <c r="G572" s="26"/>
      <c r="H572" s="98"/>
      <c r="I572" s="98"/>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row>
    <row r="573" spans="2:34" ht="21" customHeight="1">
      <c r="B573" s="25"/>
      <c r="C573" s="7"/>
      <c r="D573" s="7"/>
      <c r="E573" s="7"/>
      <c r="F573" s="26"/>
      <c r="G573" s="26"/>
      <c r="H573" s="98"/>
      <c r="I573" s="98"/>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row>
    <row r="574" spans="2:34" ht="21" customHeight="1">
      <c r="B574" s="25"/>
      <c r="C574" s="7"/>
      <c r="D574" s="7"/>
      <c r="E574" s="7"/>
      <c r="F574" s="26"/>
      <c r="G574" s="26"/>
      <c r="H574" s="98"/>
      <c r="I574" s="98"/>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row>
    <row r="575" spans="2:34" ht="21" customHeight="1">
      <c r="B575" s="25"/>
      <c r="C575" s="7"/>
      <c r="D575" s="7"/>
      <c r="E575" s="7"/>
      <c r="F575" s="26"/>
      <c r="G575" s="26"/>
      <c r="H575" s="98"/>
      <c r="I575" s="98"/>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row>
    <row r="576" spans="2:34" ht="21" customHeight="1">
      <c r="B576" s="25"/>
      <c r="C576" s="7"/>
      <c r="D576" s="7"/>
      <c r="E576" s="7"/>
      <c r="F576" s="26"/>
      <c r="G576" s="26"/>
      <c r="H576" s="98"/>
      <c r="I576" s="98"/>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row>
    <row r="577" spans="2:34" ht="21" customHeight="1">
      <c r="B577" s="25"/>
      <c r="C577" s="7"/>
      <c r="D577" s="7"/>
      <c r="E577" s="7"/>
      <c r="F577" s="26"/>
      <c r="G577" s="26"/>
      <c r="H577" s="98"/>
      <c r="I577" s="98"/>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row>
    <row r="578" spans="2:34" ht="21" customHeight="1">
      <c r="B578" s="25"/>
      <c r="C578" s="7"/>
      <c r="D578" s="7"/>
      <c r="E578" s="7"/>
      <c r="F578" s="26"/>
      <c r="G578" s="26"/>
      <c r="H578" s="98"/>
      <c r="I578" s="98"/>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row>
    <row r="579" spans="2:34" ht="21" customHeight="1">
      <c r="B579" s="25"/>
      <c r="C579" s="7"/>
      <c r="D579" s="7"/>
      <c r="E579" s="7"/>
      <c r="F579" s="26"/>
      <c r="G579" s="26"/>
      <c r="H579" s="98"/>
      <c r="I579" s="98"/>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row>
    <row r="580" spans="2:34" ht="21" customHeight="1">
      <c r="B580" s="25"/>
      <c r="C580" s="7"/>
      <c r="D580" s="7"/>
      <c r="E580" s="7"/>
      <c r="F580" s="26"/>
      <c r="G580" s="26"/>
      <c r="H580" s="98"/>
      <c r="I580" s="98"/>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row>
    <row r="581" spans="2:34" ht="21" customHeight="1">
      <c r="B581" s="25"/>
      <c r="C581" s="7"/>
      <c r="D581" s="7"/>
      <c r="E581" s="7"/>
      <c r="F581" s="26"/>
      <c r="G581" s="26"/>
      <c r="H581" s="98"/>
      <c r="I581" s="98"/>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row>
    <row r="582" spans="2:34" ht="21" customHeight="1">
      <c r="B582" s="25"/>
      <c r="C582" s="7"/>
      <c r="D582" s="7"/>
      <c r="E582" s="7"/>
      <c r="F582" s="26"/>
      <c r="G582" s="26"/>
      <c r="H582" s="98"/>
      <c r="I582" s="98"/>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row>
    <row r="583" spans="2:34" ht="21" customHeight="1">
      <c r="B583" s="25"/>
      <c r="C583" s="7"/>
      <c r="D583" s="7"/>
      <c r="E583" s="7"/>
      <c r="F583" s="26"/>
      <c r="G583" s="26"/>
      <c r="H583" s="98"/>
      <c r="I583" s="98"/>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row>
    <row r="584" spans="2:34" ht="21" customHeight="1">
      <c r="B584" s="25"/>
      <c r="C584" s="7"/>
      <c r="D584" s="7"/>
      <c r="E584" s="7"/>
      <c r="F584" s="26"/>
      <c r="G584" s="26"/>
      <c r="H584" s="98"/>
      <c r="I584" s="98"/>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row>
    <row r="585" spans="2:34" ht="21" customHeight="1">
      <c r="B585" s="25"/>
      <c r="C585" s="7"/>
      <c r="D585" s="7"/>
      <c r="E585" s="7"/>
      <c r="F585" s="26"/>
      <c r="G585" s="26"/>
      <c r="H585" s="98"/>
      <c r="I585" s="98"/>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row>
    <row r="586" spans="2:34" ht="21" customHeight="1">
      <c r="B586" s="25"/>
      <c r="C586" s="7"/>
      <c r="D586" s="7"/>
      <c r="E586" s="7"/>
      <c r="F586" s="26"/>
      <c r="G586" s="26"/>
      <c r="H586" s="98"/>
      <c r="I586" s="98"/>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row>
    <row r="587" spans="2:34" ht="21" customHeight="1">
      <c r="B587" s="25"/>
      <c r="C587" s="7"/>
      <c r="D587" s="7"/>
      <c r="E587" s="7"/>
      <c r="F587" s="26"/>
      <c r="G587" s="26"/>
      <c r="H587" s="98"/>
      <c r="I587" s="98"/>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row>
    <row r="588" spans="2:34" ht="21" customHeight="1">
      <c r="B588" s="25"/>
      <c r="C588" s="7"/>
      <c r="D588" s="7"/>
      <c r="E588" s="7"/>
      <c r="F588" s="26"/>
      <c r="G588" s="26"/>
      <c r="H588" s="98"/>
      <c r="I588" s="98"/>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row>
    <row r="589" spans="2:34" ht="21" customHeight="1">
      <c r="B589" s="25"/>
      <c r="C589" s="7"/>
      <c r="D589" s="7"/>
      <c r="E589" s="7"/>
      <c r="F589" s="26"/>
      <c r="G589" s="26"/>
      <c r="H589" s="98"/>
      <c r="I589" s="98"/>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row>
    <row r="590" spans="2:34" ht="21" customHeight="1">
      <c r="B590" s="25"/>
      <c r="C590" s="7"/>
      <c r="D590" s="7"/>
      <c r="E590" s="7"/>
      <c r="F590" s="26"/>
      <c r="G590" s="26"/>
      <c r="H590" s="98"/>
      <c r="I590" s="98"/>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row>
    <row r="591" spans="2:34" ht="21" customHeight="1">
      <c r="B591" s="25"/>
      <c r="C591" s="7"/>
      <c r="D591" s="7"/>
      <c r="E591" s="7"/>
      <c r="F591" s="26"/>
      <c r="G591" s="26"/>
      <c r="H591" s="98"/>
      <c r="I591" s="98"/>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row>
    <row r="592" spans="2:34" ht="21" customHeight="1">
      <c r="B592" s="25"/>
      <c r="C592" s="7"/>
      <c r="D592" s="7"/>
      <c r="E592" s="7"/>
      <c r="F592" s="26"/>
      <c r="G592" s="26"/>
      <c r="H592" s="98"/>
      <c r="I592" s="98"/>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row>
    <row r="593" spans="2:34" ht="21" customHeight="1">
      <c r="B593" s="25"/>
      <c r="C593" s="7"/>
      <c r="D593" s="7"/>
      <c r="E593" s="7"/>
      <c r="F593" s="26"/>
      <c r="G593" s="26"/>
      <c r="H593" s="98"/>
      <c r="I593" s="98"/>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row>
    <row r="594" spans="2:34" ht="21" customHeight="1">
      <c r="B594" s="25"/>
      <c r="C594" s="7"/>
      <c r="D594" s="7"/>
      <c r="E594" s="7"/>
      <c r="F594" s="26"/>
      <c r="G594" s="26"/>
      <c r="H594" s="98"/>
      <c r="I594" s="98"/>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row>
    <row r="595" spans="2:34" ht="21" customHeight="1">
      <c r="B595" s="25"/>
      <c r="C595" s="7"/>
      <c r="D595" s="7"/>
      <c r="E595" s="7"/>
      <c r="F595" s="26"/>
      <c r="G595" s="26"/>
      <c r="H595" s="98"/>
      <c r="I595" s="98"/>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row>
    <row r="596" spans="2:34" ht="21" customHeight="1">
      <c r="B596" s="25"/>
      <c r="C596" s="7"/>
      <c r="D596" s="7"/>
      <c r="E596" s="7"/>
      <c r="F596" s="26"/>
      <c r="G596" s="26"/>
      <c r="H596" s="98"/>
      <c r="I596" s="98"/>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row>
    <row r="597" spans="2:34" ht="21" customHeight="1">
      <c r="B597" s="25"/>
      <c r="C597" s="7"/>
      <c r="D597" s="7"/>
      <c r="E597" s="7"/>
      <c r="F597" s="26"/>
      <c r="G597" s="26"/>
      <c r="H597" s="98"/>
      <c r="I597" s="98"/>
      <c r="J597" s="7"/>
      <c r="K597" s="7"/>
      <c r="L597" s="7"/>
      <c r="M597" s="7"/>
      <c r="N597" s="7"/>
      <c r="O597" s="7"/>
      <c r="P597" s="7"/>
      <c r="Q597" s="7"/>
      <c r="R597" s="7"/>
      <c r="S597" s="7"/>
      <c r="T597" s="7"/>
      <c r="U597" s="7"/>
      <c r="V597" s="7"/>
      <c r="W597" s="7"/>
      <c r="X597" s="7"/>
      <c r="Y597" s="7"/>
      <c r="Z597" s="7"/>
      <c r="AA597" s="7"/>
      <c r="AB597" s="7"/>
      <c r="AC597" s="7"/>
      <c r="AD597" s="7"/>
      <c r="AE597" s="7"/>
      <c r="AF597" s="7"/>
      <c r="AG597" s="7"/>
      <c r="AH597" s="7"/>
    </row>
    <row r="598" spans="2:34" ht="21" customHeight="1">
      <c r="B598" s="25"/>
      <c r="C598" s="7"/>
      <c r="D598" s="7"/>
      <c r="E598" s="7"/>
      <c r="F598" s="26"/>
      <c r="G598" s="26"/>
      <c r="H598" s="98"/>
      <c r="I598" s="98"/>
      <c r="J598" s="7"/>
      <c r="K598" s="7"/>
      <c r="L598" s="7"/>
      <c r="M598" s="7"/>
      <c r="N598" s="7"/>
      <c r="O598" s="7"/>
      <c r="P598" s="7"/>
      <c r="Q598" s="7"/>
      <c r="R598" s="7"/>
      <c r="S598" s="7"/>
      <c r="T598" s="7"/>
      <c r="U598" s="7"/>
      <c r="V598" s="7"/>
      <c r="W598" s="7"/>
      <c r="X598" s="7"/>
      <c r="Y598" s="7"/>
      <c r="Z598" s="7"/>
      <c r="AA598" s="7"/>
      <c r="AB598" s="7"/>
      <c r="AC598" s="7"/>
      <c r="AD598" s="7"/>
      <c r="AE598" s="7"/>
      <c r="AF598" s="7"/>
      <c r="AG598" s="7"/>
      <c r="AH598" s="7"/>
    </row>
    <row r="599" spans="2:34" ht="21" customHeight="1">
      <c r="B599" s="25"/>
      <c r="C599" s="7"/>
      <c r="D599" s="7"/>
      <c r="E599" s="7"/>
      <c r="F599" s="26"/>
      <c r="G599" s="26"/>
      <c r="H599" s="98"/>
      <c r="I599" s="98"/>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row>
    <row r="600" spans="2:34" ht="21" customHeight="1">
      <c r="B600" s="25"/>
      <c r="C600" s="7"/>
      <c r="D600" s="7"/>
      <c r="E600" s="7"/>
      <c r="F600" s="26"/>
      <c r="G600" s="26"/>
      <c r="H600" s="98"/>
      <c r="I600" s="98"/>
      <c r="J600" s="7"/>
      <c r="K600" s="7"/>
      <c r="L600" s="7"/>
      <c r="M600" s="7"/>
      <c r="N600" s="7"/>
      <c r="O600" s="7"/>
      <c r="P600" s="7"/>
      <c r="Q600" s="7"/>
      <c r="R600" s="7"/>
      <c r="S600" s="7"/>
      <c r="T600" s="7"/>
      <c r="U600" s="7"/>
      <c r="V600" s="7"/>
      <c r="W600" s="7"/>
      <c r="X600" s="7"/>
      <c r="Y600" s="7"/>
      <c r="Z600" s="7"/>
      <c r="AA600" s="7"/>
      <c r="AB600" s="7"/>
      <c r="AC600" s="7"/>
      <c r="AD600" s="7"/>
      <c r="AE600" s="7"/>
      <c r="AF600" s="7"/>
      <c r="AG600" s="7"/>
      <c r="AH600" s="7"/>
    </row>
    <row r="601" spans="2:34" ht="21" customHeight="1">
      <c r="B601" s="25"/>
      <c r="C601" s="7"/>
      <c r="D601" s="7"/>
      <c r="E601" s="7"/>
      <c r="F601" s="26"/>
      <c r="G601" s="26"/>
      <c r="H601" s="98"/>
      <c r="I601" s="98"/>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row>
    <row r="602" spans="2:34" ht="21" customHeight="1">
      <c r="B602" s="25"/>
      <c r="C602" s="7"/>
      <c r="D602" s="7"/>
      <c r="E602" s="7"/>
      <c r="F602" s="26"/>
      <c r="G602" s="26"/>
      <c r="H602" s="98"/>
      <c r="I602" s="98"/>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row>
    <row r="603" spans="2:34" ht="21" customHeight="1">
      <c r="B603" s="25"/>
      <c r="C603" s="7"/>
      <c r="D603" s="7"/>
      <c r="E603" s="7"/>
      <c r="F603" s="26"/>
      <c r="G603" s="26"/>
      <c r="H603" s="98"/>
      <c r="I603" s="98"/>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row>
    <row r="604" spans="2:34" ht="21" customHeight="1">
      <c r="B604" s="25"/>
      <c r="C604" s="7"/>
      <c r="D604" s="7"/>
      <c r="E604" s="7"/>
      <c r="F604" s="26"/>
      <c r="G604" s="26"/>
      <c r="H604" s="98"/>
      <c r="I604" s="98"/>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row>
    <row r="605" spans="2:34" ht="21" customHeight="1">
      <c r="B605" s="25"/>
      <c r="C605" s="7"/>
      <c r="D605" s="7"/>
      <c r="E605" s="7"/>
      <c r="F605" s="26"/>
      <c r="G605" s="26"/>
      <c r="H605" s="98"/>
      <c r="I605" s="98"/>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row>
    <row r="606" spans="2:34" ht="21" customHeight="1">
      <c r="B606" s="25"/>
      <c r="C606" s="7"/>
      <c r="D606" s="7"/>
      <c r="E606" s="7"/>
      <c r="F606" s="26"/>
      <c r="G606" s="26"/>
      <c r="H606" s="98"/>
      <c r="I606" s="98"/>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row>
    <row r="607" spans="2:34" ht="21" customHeight="1">
      <c r="B607" s="25"/>
      <c r="C607" s="7"/>
      <c r="D607" s="7"/>
      <c r="E607" s="7"/>
      <c r="F607" s="26"/>
      <c r="G607" s="26"/>
      <c r="H607" s="98"/>
      <c r="I607" s="98"/>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row>
    <row r="608" spans="2:34" ht="21" customHeight="1">
      <c r="B608" s="25"/>
      <c r="C608" s="7"/>
      <c r="D608" s="7"/>
      <c r="E608" s="7"/>
      <c r="F608" s="26"/>
      <c r="G608" s="26"/>
      <c r="H608" s="98"/>
      <c r="I608" s="98"/>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row>
    <row r="609" spans="2:34" ht="21" customHeight="1">
      <c r="B609" s="25"/>
      <c r="C609" s="7"/>
      <c r="D609" s="7"/>
      <c r="E609" s="7"/>
      <c r="F609" s="26"/>
      <c r="G609" s="26"/>
      <c r="H609" s="98"/>
      <c r="I609" s="98"/>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row>
    <row r="610" spans="2:34" ht="21" customHeight="1">
      <c r="B610" s="25"/>
      <c r="C610" s="7"/>
      <c r="D610" s="7"/>
      <c r="E610" s="7"/>
      <c r="F610" s="26"/>
      <c r="G610" s="26"/>
      <c r="H610" s="98"/>
      <c r="I610" s="98"/>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row>
    <row r="611" spans="2:34" ht="21" customHeight="1">
      <c r="B611" s="25"/>
      <c r="C611" s="7"/>
      <c r="D611" s="7"/>
      <c r="E611" s="7"/>
      <c r="F611" s="26"/>
      <c r="G611" s="26"/>
      <c r="H611" s="98"/>
      <c r="I611" s="98"/>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row>
    <row r="612" spans="2:34" ht="21" customHeight="1">
      <c r="B612" s="25"/>
      <c r="C612" s="7"/>
      <c r="D612" s="7"/>
      <c r="E612" s="7"/>
      <c r="F612" s="26"/>
      <c r="G612" s="26"/>
      <c r="H612" s="98"/>
      <c r="I612" s="98"/>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row>
    <row r="613" spans="2:34" ht="21" customHeight="1">
      <c r="B613" s="25"/>
      <c r="C613" s="7"/>
      <c r="D613" s="7"/>
      <c r="E613" s="7"/>
      <c r="F613" s="26"/>
      <c r="G613" s="26"/>
      <c r="H613" s="98"/>
      <c r="I613" s="98"/>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row>
    <row r="614" spans="2:34" ht="21" customHeight="1">
      <c r="B614" s="25"/>
      <c r="C614" s="7"/>
      <c r="D614" s="7"/>
      <c r="E614" s="7"/>
      <c r="F614" s="26"/>
      <c r="G614" s="26"/>
      <c r="H614" s="98"/>
      <c r="I614" s="98"/>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row>
    <row r="615" spans="2:34" ht="21" customHeight="1">
      <c r="B615" s="25"/>
      <c r="C615" s="7"/>
      <c r="D615" s="7"/>
      <c r="E615" s="7"/>
      <c r="F615" s="26"/>
      <c r="G615" s="26"/>
      <c r="H615" s="98"/>
      <c r="I615" s="98"/>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row>
    <row r="616" spans="2:34" ht="21" customHeight="1">
      <c r="B616" s="25"/>
      <c r="C616" s="7"/>
      <c r="D616" s="7"/>
      <c r="E616" s="7"/>
      <c r="F616" s="26"/>
      <c r="G616" s="26"/>
      <c r="H616" s="98"/>
      <c r="I616" s="98"/>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row>
    <row r="617" spans="2:34" ht="21" customHeight="1">
      <c r="B617" s="25"/>
      <c r="C617" s="7"/>
      <c r="D617" s="7"/>
      <c r="E617" s="7"/>
      <c r="F617" s="26"/>
      <c r="G617" s="26"/>
      <c r="H617" s="98"/>
      <c r="I617" s="98"/>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row>
    <row r="618" spans="2:34" ht="21" customHeight="1">
      <c r="B618" s="25"/>
      <c r="C618" s="7"/>
      <c r="D618" s="7"/>
      <c r="E618" s="7"/>
      <c r="F618" s="26"/>
      <c r="G618" s="26"/>
      <c r="H618" s="98"/>
      <c r="I618" s="98"/>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row>
    <row r="619" spans="2:34" ht="21" customHeight="1">
      <c r="B619" s="25"/>
      <c r="C619" s="7"/>
      <c r="D619" s="7"/>
      <c r="E619" s="7"/>
      <c r="F619" s="26"/>
      <c r="G619" s="26"/>
      <c r="H619" s="98"/>
      <c r="I619" s="98"/>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row>
    <row r="620" spans="2:34" ht="21" customHeight="1">
      <c r="B620" s="25"/>
      <c r="C620" s="7"/>
      <c r="D620" s="7"/>
      <c r="E620" s="7"/>
      <c r="F620" s="26"/>
      <c r="G620" s="26"/>
      <c r="H620" s="98"/>
      <c r="I620" s="98"/>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row>
    <row r="621" spans="2:34" ht="21" customHeight="1">
      <c r="B621" s="25"/>
      <c r="C621" s="7"/>
      <c r="D621" s="7"/>
      <c r="E621" s="7"/>
      <c r="F621" s="26"/>
      <c r="G621" s="26"/>
      <c r="H621" s="98"/>
      <c r="I621" s="98"/>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row>
    <row r="622" spans="2:34" ht="21" customHeight="1">
      <c r="B622" s="25"/>
      <c r="C622" s="7"/>
      <c r="D622" s="7"/>
      <c r="E622" s="7"/>
      <c r="F622" s="26"/>
      <c r="G622" s="26"/>
      <c r="H622" s="98"/>
      <c r="I622" s="98"/>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row>
    <row r="623" spans="2:34" ht="21" customHeight="1">
      <c r="B623" s="25"/>
      <c r="C623" s="7"/>
      <c r="D623" s="7"/>
      <c r="E623" s="7"/>
      <c r="F623" s="26"/>
      <c r="G623" s="26"/>
      <c r="H623" s="98"/>
      <c r="I623" s="98"/>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row>
    <row r="624" spans="2:34" ht="21" customHeight="1">
      <c r="B624" s="25"/>
      <c r="C624" s="7"/>
      <c r="D624" s="7"/>
      <c r="E624" s="7"/>
      <c r="F624" s="26"/>
      <c r="G624" s="26"/>
      <c r="H624" s="98"/>
      <c r="I624" s="98"/>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row>
    <row r="625" spans="2:34" ht="21" customHeight="1">
      <c r="B625" s="25"/>
      <c r="C625" s="7"/>
      <c r="D625" s="7"/>
      <c r="E625" s="7"/>
      <c r="F625" s="26"/>
      <c r="G625" s="26"/>
      <c r="H625" s="98"/>
      <c r="I625" s="98"/>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row>
    <row r="626" spans="2:34" ht="21" customHeight="1">
      <c r="B626" s="25"/>
      <c r="C626" s="7"/>
      <c r="D626" s="7"/>
      <c r="E626" s="7"/>
      <c r="F626" s="26"/>
      <c r="G626" s="26"/>
      <c r="H626" s="98"/>
      <c r="I626" s="98"/>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row>
    <row r="627" spans="2:34" ht="21" customHeight="1">
      <c r="B627" s="25"/>
      <c r="C627" s="7"/>
      <c r="D627" s="7"/>
      <c r="E627" s="7"/>
      <c r="F627" s="26"/>
      <c r="G627" s="26"/>
      <c r="H627" s="98"/>
      <c r="I627" s="98"/>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row>
    <row r="628" spans="2:34" ht="21" customHeight="1">
      <c r="B628" s="25"/>
      <c r="C628" s="7"/>
      <c r="D628" s="7"/>
      <c r="E628" s="7"/>
      <c r="F628" s="26"/>
      <c r="G628" s="26"/>
      <c r="H628" s="98"/>
      <c r="I628" s="98"/>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row>
    <row r="629" spans="2:34" ht="21" customHeight="1">
      <c r="B629" s="25"/>
      <c r="C629" s="7"/>
      <c r="D629" s="7"/>
      <c r="E629" s="7"/>
      <c r="F629" s="26"/>
      <c r="G629" s="26"/>
      <c r="H629" s="98"/>
      <c r="I629" s="98"/>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row>
    <row r="630" spans="2:34" ht="21" customHeight="1">
      <c r="B630" s="25"/>
      <c r="C630" s="7"/>
      <c r="D630" s="7"/>
      <c r="E630" s="7"/>
      <c r="F630" s="26"/>
      <c r="G630" s="26"/>
      <c r="H630" s="98"/>
      <c r="I630" s="98"/>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row>
    <row r="631" spans="2:34" ht="21" customHeight="1">
      <c r="B631" s="25"/>
      <c r="C631" s="7"/>
      <c r="D631" s="7"/>
      <c r="E631" s="7"/>
      <c r="F631" s="26"/>
      <c r="G631" s="26"/>
      <c r="H631" s="98"/>
      <c r="I631" s="98"/>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row>
    <row r="632" spans="2:34" ht="21" customHeight="1">
      <c r="B632" s="25"/>
      <c r="C632" s="7"/>
      <c r="D632" s="7"/>
      <c r="E632" s="7"/>
      <c r="F632" s="26"/>
      <c r="G632" s="26"/>
      <c r="H632" s="98"/>
      <c r="I632" s="98"/>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row>
    <row r="633" spans="2:34" ht="21" customHeight="1">
      <c r="B633" s="25"/>
      <c r="C633" s="7"/>
      <c r="D633" s="7"/>
      <c r="E633" s="7"/>
      <c r="F633" s="26"/>
      <c r="G633" s="26"/>
      <c r="H633" s="98"/>
      <c r="I633" s="98"/>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row>
    <row r="634" spans="2:34" ht="21" customHeight="1">
      <c r="B634" s="25"/>
      <c r="C634" s="7"/>
      <c r="D634" s="7"/>
      <c r="E634" s="7"/>
      <c r="F634" s="26"/>
      <c r="G634" s="26"/>
      <c r="H634" s="98"/>
      <c r="I634" s="98"/>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row>
    <row r="635" spans="2:34" ht="21" customHeight="1">
      <c r="B635" s="25"/>
      <c r="C635" s="7"/>
      <c r="D635" s="7"/>
      <c r="E635" s="7"/>
      <c r="F635" s="26"/>
      <c r="G635" s="26"/>
      <c r="H635" s="98"/>
      <c r="I635" s="98"/>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row>
    <row r="636" spans="2:34" ht="21" customHeight="1">
      <c r="B636" s="25"/>
      <c r="C636" s="7"/>
      <c r="D636" s="7"/>
      <c r="E636" s="7"/>
      <c r="F636" s="26"/>
      <c r="G636" s="26"/>
      <c r="H636" s="98"/>
      <c r="I636" s="98"/>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row>
    <row r="637" spans="2:34" ht="21" customHeight="1">
      <c r="B637" s="25"/>
      <c r="C637" s="7"/>
      <c r="D637" s="7"/>
      <c r="E637" s="7"/>
      <c r="F637" s="26"/>
      <c r="G637" s="26"/>
      <c r="H637" s="98"/>
      <c r="I637" s="98"/>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row>
    <row r="638" spans="2:34" ht="21" customHeight="1">
      <c r="B638" s="25"/>
      <c r="C638" s="7"/>
      <c r="D638" s="7"/>
      <c r="E638" s="7"/>
      <c r="F638" s="26"/>
      <c r="G638" s="26"/>
      <c r="H638" s="98"/>
      <c r="I638" s="98"/>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row>
    <row r="639" spans="2:34" ht="21" customHeight="1">
      <c r="B639" s="25"/>
      <c r="C639" s="7"/>
      <c r="D639" s="7"/>
      <c r="E639" s="7"/>
      <c r="F639" s="26"/>
      <c r="G639" s="26"/>
      <c r="H639" s="98"/>
      <c r="I639" s="98"/>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row>
    <row r="640" spans="2:34" ht="21" customHeight="1">
      <c r="B640" s="25"/>
      <c r="C640" s="7"/>
      <c r="D640" s="7"/>
      <c r="E640" s="7"/>
      <c r="F640" s="26"/>
      <c r="G640" s="26"/>
      <c r="H640" s="98"/>
      <c r="I640" s="98"/>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row>
    <row r="641" spans="2:34" ht="21" customHeight="1">
      <c r="B641" s="25"/>
      <c r="C641" s="7"/>
      <c r="D641" s="7"/>
      <c r="E641" s="7"/>
      <c r="F641" s="26"/>
      <c r="G641" s="26"/>
      <c r="H641" s="98"/>
      <c r="I641" s="98"/>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row>
    <row r="642" spans="2:34" ht="21" customHeight="1">
      <c r="B642" s="25"/>
      <c r="C642" s="7"/>
      <c r="D642" s="7"/>
      <c r="E642" s="7"/>
      <c r="F642" s="26"/>
      <c r="G642" s="26"/>
      <c r="H642" s="98"/>
      <c r="I642" s="98"/>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row>
    <row r="643" spans="2:34" ht="21" customHeight="1">
      <c r="B643" s="25"/>
      <c r="C643" s="7"/>
      <c r="D643" s="7"/>
      <c r="E643" s="7"/>
      <c r="F643" s="26"/>
      <c r="G643" s="26"/>
      <c r="H643" s="98"/>
      <c r="I643" s="98"/>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row>
    <row r="644" spans="2:34" ht="21" customHeight="1">
      <c r="B644" s="25"/>
      <c r="C644" s="7"/>
      <c r="D644" s="7"/>
      <c r="E644" s="7"/>
      <c r="F644" s="26"/>
      <c r="G644" s="26"/>
      <c r="H644" s="98"/>
      <c r="I644" s="98"/>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row>
    <row r="645" spans="2:34" ht="21" customHeight="1">
      <c r="B645" s="25"/>
      <c r="C645" s="7"/>
      <c r="D645" s="7"/>
      <c r="E645" s="7"/>
      <c r="F645" s="26"/>
      <c r="G645" s="26"/>
      <c r="H645" s="98"/>
      <c r="I645" s="98"/>
      <c r="J645" s="7"/>
      <c r="K645" s="7"/>
      <c r="L645" s="7"/>
      <c r="M645" s="7"/>
      <c r="N645" s="7"/>
      <c r="O645" s="7"/>
      <c r="P645" s="7"/>
      <c r="Q645" s="7"/>
      <c r="R645" s="7"/>
      <c r="S645" s="7"/>
      <c r="T645" s="7"/>
      <c r="U645" s="7"/>
      <c r="V645" s="7"/>
      <c r="W645" s="7"/>
      <c r="X645" s="7"/>
      <c r="Y645" s="7"/>
      <c r="Z645" s="7"/>
      <c r="AA645" s="7"/>
      <c r="AB645" s="7"/>
      <c r="AC645" s="7"/>
      <c r="AD645" s="7"/>
      <c r="AE645" s="7"/>
      <c r="AF645" s="7"/>
      <c r="AG645" s="7"/>
      <c r="AH645" s="7"/>
    </row>
    <row r="646" spans="2:34" ht="21" customHeight="1">
      <c r="B646" s="25"/>
      <c r="C646" s="7"/>
      <c r="D646" s="7"/>
      <c r="E646" s="7"/>
      <c r="F646" s="26"/>
      <c r="G646" s="26"/>
      <c r="H646" s="98"/>
      <c r="I646" s="98"/>
      <c r="J646" s="7"/>
      <c r="K646" s="7"/>
      <c r="L646" s="7"/>
      <c r="M646" s="7"/>
      <c r="N646" s="7"/>
      <c r="O646" s="7"/>
      <c r="P646" s="7"/>
      <c r="Q646" s="7"/>
      <c r="R646" s="7"/>
      <c r="S646" s="7"/>
      <c r="T646" s="7"/>
      <c r="U646" s="7"/>
      <c r="V646" s="7"/>
      <c r="W646" s="7"/>
      <c r="X646" s="7"/>
      <c r="Y646" s="7"/>
      <c r="Z646" s="7"/>
      <c r="AA646" s="7"/>
      <c r="AB646" s="7"/>
      <c r="AC646" s="7"/>
      <c r="AD646" s="7"/>
      <c r="AE646" s="7"/>
      <c r="AF646" s="7"/>
      <c r="AG646" s="7"/>
      <c r="AH646" s="7"/>
    </row>
    <row r="647" spans="2:34" ht="21" customHeight="1">
      <c r="B647" s="25"/>
      <c r="C647" s="7"/>
      <c r="D647" s="7"/>
      <c r="E647" s="7"/>
      <c r="F647" s="26"/>
      <c r="G647" s="26"/>
      <c r="H647" s="98"/>
      <c r="I647" s="98"/>
      <c r="J647" s="7"/>
      <c r="K647" s="7"/>
      <c r="L647" s="7"/>
      <c r="M647" s="7"/>
      <c r="N647" s="7"/>
      <c r="O647" s="7"/>
      <c r="P647" s="7"/>
      <c r="Q647" s="7"/>
      <c r="R647" s="7"/>
      <c r="S647" s="7"/>
      <c r="T647" s="7"/>
      <c r="U647" s="7"/>
      <c r="V647" s="7"/>
      <c r="W647" s="7"/>
      <c r="X647" s="7"/>
      <c r="Y647" s="7"/>
      <c r="Z647" s="7"/>
      <c r="AA647" s="7"/>
      <c r="AB647" s="7"/>
      <c r="AC647" s="7"/>
      <c r="AD647" s="7"/>
      <c r="AE647" s="7"/>
      <c r="AF647" s="7"/>
      <c r="AG647" s="7"/>
      <c r="AH647" s="7"/>
    </row>
    <row r="648" spans="2:34" ht="21" customHeight="1">
      <c r="B648" s="25"/>
      <c r="C648" s="7"/>
      <c r="D648" s="7"/>
      <c r="E648" s="7"/>
      <c r="F648" s="26"/>
      <c r="G648" s="26"/>
      <c r="H648" s="98"/>
      <c r="I648" s="98"/>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row>
    <row r="649" spans="2:34" ht="21" customHeight="1">
      <c r="B649" s="25"/>
      <c r="C649" s="7"/>
      <c r="D649" s="7"/>
      <c r="E649" s="7"/>
      <c r="F649" s="26"/>
      <c r="G649" s="26"/>
      <c r="H649" s="98"/>
      <c r="I649" s="98"/>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row>
    <row r="650" spans="2:34" ht="21" customHeight="1">
      <c r="B650" s="25"/>
      <c r="C650" s="7"/>
      <c r="D650" s="7"/>
      <c r="E650" s="7"/>
      <c r="F650" s="26"/>
      <c r="G650" s="26"/>
      <c r="H650" s="98"/>
      <c r="I650" s="98"/>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row>
    <row r="651" spans="2:34" ht="21" customHeight="1">
      <c r="B651" s="25"/>
      <c r="C651" s="7"/>
      <c r="D651" s="7"/>
      <c r="E651" s="7"/>
      <c r="F651" s="26"/>
      <c r="G651" s="26"/>
      <c r="H651" s="98"/>
      <c r="I651" s="98"/>
      <c r="J651" s="7"/>
      <c r="K651" s="7"/>
      <c r="L651" s="7"/>
      <c r="M651" s="7"/>
      <c r="N651" s="7"/>
      <c r="O651" s="7"/>
      <c r="P651" s="7"/>
      <c r="Q651" s="7"/>
      <c r="R651" s="7"/>
      <c r="S651" s="7"/>
      <c r="T651" s="7"/>
      <c r="U651" s="7"/>
      <c r="V651" s="7"/>
      <c r="W651" s="7"/>
      <c r="X651" s="7"/>
      <c r="Y651" s="7"/>
      <c r="Z651" s="7"/>
      <c r="AA651" s="7"/>
      <c r="AB651" s="7"/>
      <c r="AC651" s="7"/>
      <c r="AD651" s="7"/>
      <c r="AE651" s="7"/>
      <c r="AF651" s="7"/>
      <c r="AG651" s="7"/>
      <c r="AH651" s="7"/>
    </row>
    <row r="652" spans="2:34" ht="21" customHeight="1">
      <c r="B652" s="25"/>
      <c r="C652" s="7"/>
      <c r="D652" s="7"/>
      <c r="E652" s="7"/>
      <c r="F652" s="26"/>
      <c r="G652" s="26"/>
      <c r="H652" s="98"/>
      <c r="I652" s="98"/>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row>
    <row r="653" spans="2:34" ht="21" customHeight="1">
      <c r="B653" s="25"/>
      <c r="C653" s="7"/>
      <c r="D653" s="7"/>
      <c r="E653" s="7"/>
      <c r="F653" s="26"/>
      <c r="G653" s="26"/>
      <c r="H653" s="98"/>
      <c r="I653" s="98"/>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row>
    <row r="654" spans="2:34" ht="21" customHeight="1">
      <c r="B654" s="25"/>
      <c r="C654" s="7"/>
      <c r="D654" s="7"/>
      <c r="E654" s="7"/>
      <c r="F654" s="26"/>
      <c r="G654" s="26"/>
      <c r="H654" s="98"/>
      <c r="I654" s="98"/>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row>
    <row r="655" spans="2:34" ht="21" customHeight="1">
      <c r="B655" s="25"/>
      <c r="C655" s="7"/>
      <c r="D655" s="7"/>
      <c r="E655" s="7"/>
      <c r="F655" s="26"/>
      <c r="G655" s="26"/>
      <c r="H655" s="98"/>
      <c r="I655" s="98"/>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row>
    <row r="656" spans="2:34" ht="21" customHeight="1">
      <c r="B656" s="25"/>
      <c r="C656" s="7"/>
      <c r="D656" s="7"/>
      <c r="E656" s="7"/>
      <c r="F656" s="26"/>
      <c r="G656" s="26"/>
      <c r="H656" s="98"/>
      <c r="I656" s="98"/>
      <c r="J656" s="7"/>
      <c r="K656" s="7"/>
      <c r="L656" s="7"/>
      <c r="M656" s="7"/>
      <c r="N656" s="7"/>
      <c r="O656" s="7"/>
      <c r="P656" s="7"/>
      <c r="Q656" s="7"/>
      <c r="R656" s="7"/>
      <c r="S656" s="7"/>
      <c r="T656" s="7"/>
      <c r="U656" s="7"/>
      <c r="V656" s="7"/>
      <c r="W656" s="7"/>
      <c r="X656" s="7"/>
      <c r="Y656" s="7"/>
      <c r="Z656" s="7"/>
      <c r="AA656" s="7"/>
      <c r="AB656" s="7"/>
      <c r="AC656" s="7"/>
      <c r="AD656" s="7"/>
      <c r="AE656" s="7"/>
      <c r="AF656" s="7"/>
      <c r="AG656" s="7"/>
      <c r="AH656" s="7"/>
    </row>
    <row r="657" spans="2:34" ht="21" customHeight="1">
      <c r="B657" s="25"/>
      <c r="C657" s="7"/>
      <c r="D657" s="7"/>
      <c r="E657" s="7"/>
      <c r="F657" s="26"/>
      <c r="G657" s="26"/>
      <c r="H657" s="98"/>
      <c r="I657" s="98"/>
      <c r="J657" s="7"/>
      <c r="K657" s="7"/>
      <c r="L657" s="7"/>
      <c r="M657" s="7"/>
      <c r="N657" s="7"/>
      <c r="O657" s="7"/>
      <c r="P657" s="7"/>
      <c r="Q657" s="7"/>
      <c r="R657" s="7"/>
      <c r="S657" s="7"/>
      <c r="T657" s="7"/>
      <c r="U657" s="7"/>
      <c r="V657" s="7"/>
      <c r="W657" s="7"/>
      <c r="X657" s="7"/>
      <c r="Y657" s="7"/>
      <c r="Z657" s="7"/>
      <c r="AA657" s="7"/>
      <c r="AB657" s="7"/>
      <c r="AC657" s="7"/>
      <c r="AD657" s="7"/>
      <c r="AE657" s="7"/>
      <c r="AF657" s="7"/>
      <c r="AG657" s="7"/>
      <c r="AH657" s="7"/>
    </row>
    <row r="658" spans="2:34" ht="21" customHeight="1">
      <c r="B658" s="25"/>
      <c r="C658" s="7"/>
      <c r="D658" s="7"/>
      <c r="E658" s="7"/>
      <c r="F658" s="26"/>
      <c r="G658" s="26"/>
      <c r="H658" s="98"/>
      <c r="I658" s="98"/>
      <c r="J658" s="7"/>
      <c r="K658" s="7"/>
      <c r="L658" s="7"/>
      <c r="M658" s="7"/>
      <c r="N658" s="7"/>
      <c r="O658" s="7"/>
      <c r="P658" s="7"/>
      <c r="Q658" s="7"/>
      <c r="R658" s="7"/>
      <c r="S658" s="7"/>
      <c r="T658" s="7"/>
      <c r="U658" s="7"/>
      <c r="V658" s="7"/>
      <c r="W658" s="7"/>
      <c r="X658" s="7"/>
      <c r="Y658" s="7"/>
      <c r="Z658" s="7"/>
      <c r="AA658" s="7"/>
      <c r="AB658" s="7"/>
      <c r="AC658" s="7"/>
      <c r="AD658" s="7"/>
      <c r="AE658" s="7"/>
      <c r="AF658" s="7"/>
      <c r="AG658" s="7"/>
      <c r="AH658" s="7"/>
    </row>
    <row r="659" spans="2:34" ht="21" customHeight="1">
      <c r="B659" s="25"/>
      <c r="C659" s="7"/>
      <c r="D659" s="7"/>
      <c r="E659" s="7"/>
      <c r="F659" s="26"/>
      <c r="G659" s="26"/>
      <c r="H659" s="98"/>
      <c r="I659" s="98"/>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row>
    <row r="660" spans="2:34" ht="21" customHeight="1">
      <c r="B660" s="25"/>
      <c r="C660" s="7"/>
      <c r="D660" s="7"/>
      <c r="E660" s="7"/>
      <c r="F660" s="26"/>
      <c r="G660" s="26"/>
      <c r="H660" s="98"/>
      <c r="I660" s="98"/>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row>
    <row r="661" spans="2:34" ht="21" customHeight="1">
      <c r="B661" s="25"/>
      <c r="C661" s="7"/>
      <c r="D661" s="7"/>
      <c r="E661" s="7"/>
      <c r="F661" s="26"/>
      <c r="G661" s="26"/>
      <c r="H661" s="98"/>
      <c r="I661" s="98"/>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row>
    <row r="662" spans="2:34" ht="21" customHeight="1">
      <c r="B662" s="25"/>
      <c r="C662" s="7"/>
      <c r="D662" s="7"/>
      <c r="E662" s="7"/>
      <c r="F662" s="26"/>
      <c r="G662" s="26"/>
      <c r="H662" s="98"/>
      <c r="I662" s="98"/>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row>
    <row r="663" spans="2:34" ht="21" customHeight="1">
      <c r="B663" s="25"/>
      <c r="C663" s="7"/>
      <c r="D663" s="7"/>
      <c r="E663" s="7"/>
      <c r="F663" s="26"/>
      <c r="G663" s="26"/>
      <c r="H663" s="98"/>
      <c r="I663" s="98"/>
      <c r="J663" s="7"/>
      <c r="K663" s="7"/>
      <c r="L663" s="7"/>
      <c r="M663" s="7"/>
      <c r="N663" s="7"/>
      <c r="O663" s="7"/>
      <c r="P663" s="7"/>
      <c r="Q663" s="7"/>
      <c r="R663" s="7"/>
      <c r="S663" s="7"/>
      <c r="T663" s="7"/>
      <c r="U663" s="7"/>
      <c r="V663" s="7"/>
      <c r="W663" s="7"/>
      <c r="X663" s="7"/>
      <c r="Y663" s="7"/>
      <c r="Z663" s="7"/>
      <c r="AA663" s="7"/>
      <c r="AB663" s="7"/>
      <c r="AC663" s="7"/>
      <c r="AD663" s="7"/>
      <c r="AE663" s="7"/>
      <c r="AF663" s="7"/>
      <c r="AG663" s="7"/>
      <c r="AH663" s="7"/>
    </row>
    <row r="664" spans="2:34" ht="21" customHeight="1">
      <c r="B664" s="25"/>
      <c r="C664" s="7"/>
      <c r="D664" s="7"/>
      <c r="E664" s="7"/>
      <c r="F664" s="26"/>
      <c r="G664" s="26"/>
      <c r="H664" s="98"/>
      <c r="I664" s="98"/>
      <c r="J664" s="7"/>
      <c r="K664" s="7"/>
      <c r="L664" s="7"/>
      <c r="M664" s="7"/>
      <c r="N664" s="7"/>
      <c r="O664" s="7"/>
      <c r="P664" s="7"/>
      <c r="Q664" s="7"/>
      <c r="R664" s="7"/>
      <c r="S664" s="7"/>
      <c r="T664" s="7"/>
      <c r="U664" s="7"/>
      <c r="V664" s="7"/>
      <c r="W664" s="7"/>
      <c r="X664" s="7"/>
      <c r="Y664" s="7"/>
      <c r="Z664" s="7"/>
      <c r="AA664" s="7"/>
      <c r="AB664" s="7"/>
      <c r="AC664" s="7"/>
      <c r="AD664" s="7"/>
      <c r="AE664" s="7"/>
      <c r="AF664" s="7"/>
      <c r="AG664" s="7"/>
      <c r="AH664" s="7"/>
    </row>
    <row r="665" spans="2:34" ht="21" customHeight="1">
      <c r="B665" s="25"/>
      <c r="C665" s="7"/>
      <c r="D665" s="7"/>
      <c r="E665" s="7"/>
      <c r="F665" s="26"/>
      <c r="G665" s="26"/>
      <c r="H665" s="98"/>
      <c r="I665" s="98"/>
      <c r="J665" s="7"/>
      <c r="K665" s="7"/>
      <c r="L665" s="7"/>
      <c r="M665" s="7"/>
      <c r="N665" s="7"/>
      <c r="O665" s="7"/>
      <c r="P665" s="7"/>
      <c r="Q665" s="7"/>
      <c r="R665" s="7"/>
      <c r="S665" s="7"/>
      <c r="T665" s="7"/>
      <c r="U665" s="7"/>
      <c r="V665" s="7"/>
      <c r="W665" s="7"/>
      <c r="X665" s="7"/>
      <c r="Y665" s="7"/>
      <c r="Z665" s="7"/>
      <c r="AA665" s="7"/>
      <c r="AB665" s="7"/>
      <c r="AC665" s="7"/>
      <c r="AD665" s="7"/>
      <c r="AE665" s="7"/>
      <c r="AF665" s="7"/>
      <c r="AG665" s="7"/>
      <c r="AH665" s="7"/>
    </row>
    <row r="666" spans="2:34" ht="21" customHeight="1">
      <c r="B666" s="25"/>
      <c r="C666" s="7"/>
      <c r="D666" s="7"/>
      <c r="E666" s="7"/>
      <c r="F666" s="26"/>
      <c r="G666" s="26"/>
      <c r="H666" s="98"/>
      <c r="I666" s="98"/>
      <c r="J666" s="7"/>
      <c r="K666" s="7"/>
      <c r="L666" s="7"/>
      <c r="M666" s="7"/>
      <c r="N666" s="7"/>
      <c r="O666" s="7"/>
      <c r="P666" s="7"/>
      <c r="Q666" s="7"/>
      <c r="R666" s="7"/>
      <c r="S666" s="7"/>
      <c r="T666" s="7"/>
      <c r="U666" s="7"/>
      <c r="V666" s="7"/>
      <c r="W666" s="7"/>
      <c r="X666" s="7"/>
      <c r="Y666" s="7"/>
      <c r="Z666" s="7"/>
      <c r="AA666" s="7"/>
      <c r="AB666" s="7"/>
      <c r="AC666" s="7"/>
      <c r="AD666" s="7"/>
      <c r="AE666" s="7"/>
      <c r="AF666" s="7"/>
      <c r="AG666" s="7"/>
      <c r="AH666" s="7"/>
    </row>
    <row r="667" spans="2:34" ht="21" customHeight="1">
      <c r="B667" s="25"/>
      <c r="C667" s="7"/>
      <c r="D667" s="7"/>
      <c r="E667" s="7"/>
      <c r="F667" s="26"/>
      <c r="G667" s="26"/>
      <c r="H667" s="98"/>
      <c r="I667" s="98"/>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row>
    <row r="668" spans="2:34" ht="21" customHeight="1">
      <c r="B668" s="25"/>
      <c r="C668" s="7"/>
      <c r="D668" s="7"/>
      <c r="E668" s="7"/>
      <c r="F668" s="26"/>
      <c r="G668" s="26"/>
      <c r="H668" s="98"/>
      <c r="I668" s="98"/>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row>
    <row r="669" spans="2:34" ht="21" customHeight="1">
      <c r="B669" s="25"/>
      <c r="C669" s="7"/>
      <c r="D669" s="7"/>
      <c r="E669" s="7"/>
      <c r="F669" s="26"/>
      <c r="G669" s="26"/>
      <c r="H669" s="98"/>
      <c r="I669" s="98"/>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row>
    <row r="670" spans="2:34" ht="21" customHeight="1">
      <c r="B670" s="25"/>
      <c r="C670" s="7"/>
      <c r="D670" s="7"/>
      <c r="E670" s="7"/>
      <c r="F670" s="26"/>
      <c r="G670" s="26"/>
      <c r="H670" s="98"/>
      <c r="I670" s="98"/>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row>
    <row r="671" spans="2:34" ht="21" customHeight="1">
      <c r="B671" s="25"/>
      <c r="C671" s="7"/>
      <c r="D671" s="7"/>
      <c r="E671" s="7"/>
      <c r="F671" s="26"/>
      <c r="G671" s="26"/>
      <c r="H671" s="98"/>
      <c r="I671" s="98"/>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row>
    <row r="672" spans="2:34" ht="21" customHeight="1">
      <c r="B672" s="25"/>
      <c r="C672" s="7"/>
      <c r="D672" s="7"/>
      <c r="E672" s="7"/>
      <c r="F672" s="26"/>
      <c r="G672" s="26"/>
      <c r="H672" s="98"/>
      <c r="I672" s="98"/>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row>
    <row r="673" spans="2:34" ht="21" customHeight="1">
      <c r="B673" s="25"/>
      <c r="C673" s="7"/>
      <c r="D673" s="7"/>
      <c r="E673" s="7"/>
      <c r="F673" s="26"/>
      <c r="G673" s="26"/>
      <c r="H673" s="98"/>
      <c r="I673" s="98"/>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row>
    <row r="674" spans="2:34" ht="21" customHeight="1">
      <c r="B674" s="25"/>
      <c r="C674" s="7"/>
      <c r="D674" s="7"/>
      <c r="E674" s="7"/>
      <c r="F674" s="26"/>
      <c r="G674" s="26"/>
      <c r="H674" s="98"/>
      <c r="I674" s="98"/>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row>
    <row r="675" spans="2:34" ht="21" customHeight="1">
      <c r="B675" s="25"/>
      <c r="C675" s="7"/>
      <c r="D675" s="7"/>
      <c r="E675" s="7"/>
      <c r="F675" s="26"/>
      <c r="G675" s="26"/>
      <c r="H675" s="98"/>
      <c r="I675" s="98"/>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row>
    <row r="676" spans="2:34" ht="21" customHeight="1">
      <c r="B676" s="25"/>
      <c r="C676" s="7"/>
      <c r="D676" s="7"/>
      <c r="E676" s="7"/>
      <c r="F676" s="26"/>
      <c r="G676" s="26"/>
      <c r="H676" s="98"/>
      <c r="I676" s="98"/>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row>
    <row r="677" spans="2:34" ht="21" customHeight="1">
      <c r="B677" s="25"/>
      <c r="C677" s="7"/>
      <c r="D677" s="7"/>
      <c r="E677" s="7"/>
      <c r="F677" s="26"/>
      <c r="G677" s="26"/>
      <c r="H677" s="98"/>
      <c r="I677" s="98"/>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row>
    <row r="678" spans="2:34" ht="21" customHeight="1">
      <c r="B678" s="25"/>
      <c r="C678" s="7"/>
      <c r="D678" s="7"/>
      <c r="E678" s="7"/>
      <c r="F678" s="26"/>
      <c r="G678" s="26"/>
      <c r="H678" s="98"/>
      <c r="I678" s="98"/>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row>
    <row r="679" spans="2:34" ht="21" customHeight="1">
      <c r="B679" s="25"/>
      <c r="C679" s="7"/>
      <c r="D679" s="7"/>
      <c r="E679" s="7"/>
      <c r="F679" s="26"/>
      <c r="G679" s="26"/>
      <c r="H679" s="98"/>
      <c r="I679" s="98"/>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row>
    <row r="680" spans="2:34" ht="21" customHeight="1">
      <c r="B680" s="25"/>
      <c r="C680" s="7"/>
      <c r="D680" s="7"/>
      <c r="E680" s="7"/>
      <c r="F680" s="26"/>
      <c r="G680" s="26"/>
      <c r="H680" s="98"/>
      <c r="I680" s="98"/>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row>
    <row r="681" spans="2:34" ht="21" customHeight="1">
      <c r="B681" s="25"/>
      <c r="C681" s="7"/>
      <c r="D681" s="7"/>
      <c r="E681" s="7"/>
      <c r="F681" s="26"/>
      <c r="G681" s="26"/>
      <c r="H681" s="98"/>
      <c r="I681" s="98"/>
      <c r="J681" s="7"/>
      <c r="K681" s="7"/>
      <c r="L681" s="7"/>
      <c r="M681" s="7"/>
      <c r="N681" s="7"/>
      <c r="O681" s="7"/>
      <c r="P681" s="7"/>
      <c r="Q681" s="7"/>
      <c r="R681" s="7"/>
      <c r="S681" s="7"/>
      <c r="T681" s="7"/>
      <c r="U681" s="7"/>
      <c r="V681" s="7"/>
      <c r="W681" s="7"/>
      <c r="X681" s="7"/>
      <c r="Y681" s="7"/>
      <c r="Z681" s="7"/>
      <c r="AA681" s="7"/>
      <c r="AB681" s="7"/>
      <c r="AC681" s="7"/>
      <c r="AD681" s="7"/>
      <c r="AE681" s="7"/>
      <c r="AF681" s="7"/>
      <c r="AG681" s="7"/>
      <c r="AH681" s="7"/>
    </row>
    <row r="682" spans="2:34" ht="21" customHeight="1">
      <c r="B682" s="25"/>
      <c r="C682" s="7"/>
      <c r="D682" s="7"/>
      <c r="E682" s="7"/>
      <c r="F682" s="26"/>
      <c r="G682" s="26"/>
      <c r="H682" s="98"/>
      <c r="I682" s="98"/>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row>
    <row r="683" spans="2:34" ht="21" customHeight="1">
      <c r="B683" s="25"/>
      <c r="C683" s="7"/>
      <c r="D683" s="7"/>
      <c r="E683" s="7"/>
      <c r="F683" s="26"/>
      <c r="G683" s="26"/>
      <c r="H683" s="98"/>
      <c r="I683" s="98"/>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row>
    <row r="684" spans="2:34" ht="21" customHeight="1">
      <c r="B684" s="25"/>
      <c r="C684" s="7"/>
      <c r="D684" s="7"/>
      <c r="E684" s="7"/>
      <c r="F684" s="26"/>
      <c r="G684" s="26"/>
      <c r="H684" s="98"/>
      <c r="I684" s="98"/>
      <c r="J684" s="7"/>
      <c r="K684" s="7"/>
      <c r="L684" s="7"/>
      <c r="M684" s="7"/>
      <c r="N684" s="7"/>
      <c r="O684" s="7"/>
      <c r="P684" s="7"/>
      <c r="Q684" s="7"/>
      <c r="R684" s="7"/>
      <c r="S684" s="7"/>
      <c r="T684" s="7"/>
      <c r="U684" s="7"/>
      <c r="V684" s="7"/>
      <c r="W684" s="7"/>
      <c r="X684" s="7"/>
      <c r="Y684" s="7"/>
      <c r="Z684" s="7"/>
      <c r="AA684" s="7"/>
      <c r="AB684" s="7"/>
      <c r="AC684" s="7"/>
      <c r="AD684" s="7"/>
      <c r="AE684" s="7"/>
      <c r="AF684" s="7"/>
      <c r="AG684" s="7"/>
      <c r="AH684" s="7"/>
    </row>
    <row r="685" spans="2:34" ht="21" customHeight="1">
      <c r="B685" s="25"/>
      <c r="C685" s="7"/>
      <c r="D685" s="7"/>
      <c r="E685" s="7"/>
      <c r="F685" s="26"/>
      <c r="G685" s="26"/>
      <c r="H685" s="98"/>
      <c r="I685" s="98"/>
      <c r="J685" s="7"/>
      <c r="K685" s="7"/>
      <c r="L685" s="7"/>
      <c r="M685" s="7"/>
      <c r="N685" s="7"/>
      <c r="O685" s="7"/>
      <c r="P685" s="7"/>
      <c r="Q685" s="7"/>
      <c r="R685" s="7"/>
      <c r="S685" s="7"/>
      <c r="T685" s="7"/>
      <c r="U685" s="7"/>
      <c r="V685" s="7"/>
      <c r="W685" s="7"/>
      <c r="X685" s="7"/>
      <c r="Y685" s="7"/>
      <c r="Z685" s="7"/>
      <c r="AA685" s="7"/>
      <c r="AB685" s="7"/>
      <c r="AC685" s="7"/>
      <c r="AD685" s="7"/>
      <c r="AE685" s="7"/>
      <c r="AF685" s="7"/>
      <c r="AG685" s="7"/>
      <c r="AH685" s="7"/>
    </row>
    <row r="686" spans="2:34" ht="21" customHeight="1">
      <c r="B686" s="25"/>
      <c r="C686" s="7"/>
      <c r="D686" s="7"/>
      <c r="E686" s="7"/>
      <c r="F686" s="26"/>
      <c r="G686" s="26"/>
      <c r="H686" s="98"/>
      <c r="I686" s="98"/>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row>
    <row r="687" spans="2:34" ht="21" customHeight="1">
      <c r="B687" s="25"/>
      <c r="C687" s="7"/>
      <c r="D687" s="7"/>
      <c r="E687" s="7"/>
      <c r="F687" s="26"/>
      <c r="G687" s="26"/>
      <c r="H687" s="98"/>
      <c r="I687" s="98"/>
      <c r="J687" s="7"/>
      <c r="K687" s="7"/>
      <c r="L687" s="7"/>
      <c r="M687" s="7"/>
      <c r="N687" s="7"/>
      <c r="O687" s="7"/>
      <c r="P687" s="7"/>
      <c r="Q687" s="7"/>
      <c r="R687" s="7"/>
      <c r="S687" s="7"/>
      <c r="T687" s="7"/>
      <c r="U687" s="7"/>
      <c r="V687" s="7"/>
      <c r="W687" s="7"/>
      <c r="X687" s="7"/>
      <c r="Y687" s="7"/>
      <c r="Z687" s="7"/>
      <c r="AA687" s="7"/>
      <c r="AB687" s="7"/>
      <c r="AC687" s="7"/>
      <c r="AD687" s="7"/>
      <c r="AE687" s="7"/>
      <c r="AF687" s="7"/>
      <c r="AG687" s="7"/>
      <c r="AH687" s="7"/>
    </row>
    <row r="688" spans="2:34" ht="21" customHeight="1">
      <c r="B688" s="25"/>
      <c r="C688" s="7"/>
      <c r="D688" s="7"/>
      <c r="E688" s="7"/>
      <c r="F688" s="26"/>
      <c r="G688" s="26"/>
      <c r="H688" s="98"/>
      <c r="I688" s="98"/>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row>
    <row r="689" spans="2:34" ht="21" customHeight="1">
      <c r="B689" s="25"/>
      <c r="C689" s="7"/>
      <c r="D689" s="7"/>
      <c r="E689" s="7"/>
      <c r="F689" s="26"/>
      <c r="G689" s="26"/>
      <c r="H689" s="98"/>
      <c r="I689" s="98"/>
      <c r="J689" s="7"/>
      <c r="K689" s="7"/>
      <c r="L689" s="7"/>
      <c r="M689" s="7"/>
      <c r="N689" s="7"/>
      <c r="O689" s="7"/>
      <c r="P689" s="7"/>
      <c r="Q689" s="7"/>
      <c r="R689" s="7"/>
      <c r="S689" s="7"/>
      <c r="T689" s="7"/>
      <c r="U689" s="7"/>
      <c r="V689" s="7"/>
      <c r="W689" s="7"/>
      <c r="X689" s="7"/>
      <c r="Y689" s="7"/>
      <c r="Z689" s="7"/>
      <c r="AA689" s="7"/>
      <c r="AB689" s="7"/>
      <c r="AC689" s="7"/>
      <c r="AD689" s="7"/>
      <c r="AE689" s="7"/>
      <c r="AF689" s="7"/>
      <c r="AG689" s="7"/>
      <c r="AH689" s="7"/>
    </row>
    <row r="690" spans="2:34" ht="21" customHeight="1">
      <c r="B690" s="25"/>
      <c r="C690" s="7"/>
      <c r="D690" s="7"/>
      <c r="E690" s="7"/>
      <c r="F690" s="26"/>
      <c r="G690" s="26"/>
      <c r="H690" s="98"/>
      <c r="I690" s="98"/>
      <c r="J690" s="7"/>
      <c r="K690" s="7"/>
      <c r="L690" s="7"/>
      <c r="M690" s="7"/>
      <c r="N690" s="7"/>
      <c r="O690" s="7"/>
      <c r="P690" s="7"/>
      <c r="Q690" s="7"/>
      <c r="R690" s="7"/>
      <c r="S690" s="7"/>
      <c r="T690" s="7"/>
      <c r="U690" s="7"/>
      <c r="V690" s="7"/>
      <c r="W690" s="7"/>
      <c r="X690" s="7"/>
      <c r="Y690" s="7"/>
      <c r="Z690" s="7"/>
      <c r="AA690" s="7"/>
      <c r="AB690" s="7"/>
      <c r="AC690" s="7"/>
      <c r="AD690" s="7"/>
      <c r="AE690" s="7"/>
      <c r="AF690" s="7"/>
      <c r="AG690" s="7"/>
      <c r="AH690" s="7"/>
    </row>
    <row r="691" spans="2:34" ht="21" customHeight="1">
      <c r="B691" s="25"/>
      <c r="C691" s="7"/>
      <c r="D691" s="7"/>
      <c r="E691" s="7"/>
      <c r="F691" s="26"/>
      <c r="G691" s="26"/>
      <c r="H691" s="98"/>
      <c r="I691" s="98"/>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row>
    <row r="692" spans="2:34" ht="21" customHeight="1">
      <c r="B692" s="25"/>
      <c r="C692" s="7"/>
      <c r="D692" s="7"/>
      <c r="E692" s="7"/>
      <c r="F692" s="26"/>
      <c r="G692" s="26"/>
      <c r="H692" s="98"/>
      <c r="I692" s="98"/>
      <c r="J692" s="7"/>
      <c r="K692" s="7"/>
      <c r="L692" s="7"/>
      <c r="M692" s="7"/>
      <c r="N692" s="7"/>
      <c r="O692" s="7"/>
      <c r="P692" s="7"/>
      <c r="Q692" s="7"/>
      <c r="R692" s="7"/>
      <c r="S692" s="7"/>
      <c r="T692" s="7"/>
      <c r="U692" s="7"/>
      <c r="V692" s="7"/>
      <c r="W692" s="7"/>
      <c r="X692" s="7"/>
      <c r="Y692" s="7"/>
      <c r="Z692" s="7"/>
      <c r="AA692" s="7"/>
      <c r="AB692" s="7"/>
      <c r="AC692" s="7"/>
      <c r="AD692" s="7"/>
      <c r="AE692" s="7"/>
      <c r="AF692" s="7"/>
      <c r="AG692" s="7"/>
      <c r="AH692" s="7"/>
    </row>
    <row r="693" spans="2:34" ht="21" customHeight="1">
      <c r="B693" s="25"/>
      <c r="C693" s="7"/>
      <c r="D693" s="7"/>
      <c r="E693" s="7"/>
      <c r="F693" s="26"/>
      <c r="G693" s="26"/>
      <c r="H693" s="98"/>
      <c r="I693" s="98"/>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row>
    <row r="694" spans="2:34" ht="21" customHeight="1">
      <c r="B694" s="25"/>
      <c r="C694" s="7"/>
      <c r="D694" s="7"/>
      <c r="E694" s="7"/>
      <c r="F694" s="26"/>
      <c r="G694" s="26"/>
      <c r="H694" s="98"/>
      <c r="I694" s="98"/>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row>
    <row r="695" spans="2:34" ht="21" customHeight="1">
      <c r="B695" s="25"/>
      <c r="C695" s="7"/>
      <c r="D695" s="7"/>
      <c r="E695" s="7"/>
      <c r="F695" s="26"/>
      <c r="G695" s="26"/>
      <c r="H695" s="98"/>
      <c r="I695" s="98"/>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row>
    <row r="696" spans="2:34" ht="21" customHeight="1">
      <c r="B696" s="25"/>
      <c r="C696" s="7"/>
      <c r="D696" s="7"/>
      <c r="E696" s="7"/>
      <c r="F696" s="26"/>
      <c r="G696" s="26"/>
      <c r="H696" s="98"/>
      <c r="I696" s="98"/>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row>
    <row r="697" spans="2:34" ht="21" customHeight="1">
      <c r="B697" s="25"/>
      <c r="C697" s="7"/>
      <c r="D697" s="7"/>
      <c r="E697" s="7"/>
      <c r="F697" s="26"/>
      <c r="G697" s="26"/>
      <c r="H697" s="98"/>
      <c r="I697" s="98"/>
      <c r="J697" s="7"/>
      <c r="K697" s="7"/>
      <c r="L697" s="7"/>
      <c r="M697" s="7"/>
      <c r="N697" s="7"/>
      <c r="O697" s="7"/>
      <c r="P697" s="7"/>
      <c r="Q697" s="7"/>
      <c r="R697" s="7"/>
      <c r="S697" s="7"/>
      <c r="T697" s="7"/>
      <c r="U697" s="7"/>
      <c r="V697" s="7"/>
      <c r="W697" s="7"/>
      <c r="X697" s="7"/>
      <c r="Y697" s="7"/>
      <c r="Z697" s="7"/>
      <c r="AA697" s="7"/>
      <c r="AB697" s="7"/>
      <c r="AC697" s="7"/>
      <c r="AD697" s="7"/>
      <c r="AE697" s="7"/>
      <c r="AF697" s="7"/>
      <c r="AG697" s="7"/>
      <c r="AH697" s="7"/>
    </row>
    <row r="698" spans="2:34" ht="21" customHeight="1">
      <c r="B698" s="25"/>
      <c r="C698" s="7"/>
      <c r="D698" s="7"/>
      <c r="E698" s="7"/>
      <c r="F698" s="26"/>
      <c r="G698" s="26"/>
      <c r="H698" s="98"/>
      <c r="I698" s="98"/>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row>
    <row r="699" spans="2:34" ht="21" customHeight="1">
      <c r="B699" s="25"/>
      <c r="C699" s="7"/>
      <c r="D699" s="7"/>
      <c r="E699" s="7"/>
      <c r="F699" s="26"/>
      <c r="G699" s="26"/>
      <c r="H699" s="98"/>
      <c r="I699" s="98"/>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row>
    <row r="700" spans="2:34" ht="21" customHeight="1">
      <c r="B700" s="25"/>
      <c r="C700" s="7"/>
      <c r="D700" s="7"/>
      <c r="E700" s="7"/>
      <c r="F700" s="26"/>
      <c r="G700" s="26"/>
      <c r="H700" s="98"/>
      <c r="I700" s="98"/>
      <c r="J700" s="7"/>
      <c r="K700" s="7"/>
      <c r="L700" s="7"/>
      <c r="M700" s="7"/>
      <c r="N700" s="7"/>
      <c r="O700" s="7"/>
      <c r="P700" s="7"/>
      <c r="Q700" s="7"/>
      <c r="R700" s="7"/>
      <c r="S700" s="7"/>
      <c r="T700" s="7"/>
      <c r="U700" s="7"/>
      <c r="V700" s="7"/>
      <c r="W700" s="7"/>
      <c r="X700" s="7"/>
      <c r="Y700" s="7"/>
      <c r="Z700" s="7"/>
      <c r="AA700" s="7"/>
      <c r="AB700" s="7"/>
      <c r="AC700" s="7"/>
      <c r="AD700" s="7"/>
      <c r="AE700" s="7"/>
      <c r="AF700" s="7"/>
      <c r="AG700" s="7"/>
      <c r="AH700" s="7"/>
    </row>
    <row r="701" spans="2:34" ht="21" customHeight="1">
      <c r="B701" s="25"/>
      <c r="C701" s="7"/>
      <c r="D701" s="7"/>
      <c r="E701" s="7"/>
      <c r="F701" s="26"/>
      <c r="G701" s="26"/>
      <c r="H701" s="98"/>
      <c r="I701" s="98"/>
      <c r="J701" s="7"/>
      <c r="K701" s="7"/>
      <c r="L701" s="7"/>
      <c r="M701" s="7"/>
      <c r="N701" s="7"/>
      <c r="O701" s="7"/>
      <c r="P701" s="7"/>
      <c r="Q701" s="7"/>
      <c r="R701" s="7"/>
      <c r="S701" s="7"/>
      <c r="T701" s="7"/>
      <c r="U701" s="7"/>
      <c r="V701" s="7"/>
      <c r="W701" s="7"/>
      <c r="X701" s="7"/>
      <c r="Y701" s="7"/>
      <c r="Z701" s="7"/>
      <c r="AA701" s="7"/>
      <c r="AB701" s="7"/>
      <c r="AC701" s="7"/>
      <c r="AD701" s="7"/>
      <c r="AE701" s="7"/>
      <c r="AF701" s="7"/>
      <c r="AG701" s="7"/>
      <c r="AH701" s="7"/>
    </row>
    <row r="702" spans="2:34" ht="21" customHeight="1">
      <c r="B702" s="25"/>
      <c r="C702" s="7"/>
      <c r="D702" s="7"/>
      <c r="E702" s="7"/>
      <c r="F702" s="26"/>
      <c r="G702" s="26"/>
      <c r="H702" s="98"/>
      <c r="I702" s="98"/>
      <c r="J702" s="7"/>
      <c r="K702" s="7"/>
      <c r="L702" s="7"/>
      <c r="M702" s="7"/>
      <c r="N702" s="7"/>
      <c r="O702" s="7"/>
      <c r="P702" s="7"/>
      <c r="Q702" s="7"/>
      <c r="R702" s="7"/>
      <c r="S702" s="7"/>
      <c r="T702" s="7"/>
      <c r="U702" s="7"/>
      <c r="V702" s="7"/>
      <c r="W702" s="7"/>
      <c r="X702" s="7"/>
      <c r="Y702" s="7"/>
      <c r="Z702" s="7"/>
      <c r="AA702" s="7"/>
      <c r="AB702" s="7"/>
      <c r="AC702" s="7"/>
      <c r="AD702" s="7"/>
      <c r="AE702" s="7"/>
      <c r="AF702" s="7"/>
      <c r="AG702" s="7"/>
      <c r="AH702" s="7"/>
    </row>
    <row r="703" spans="2:34" ht="21" customHeight="1">
      <c r="B703" s="25"/>
      <c r="C703" s="7"/>
      <c r="D703" s="7"/>
      <c r="E703" s="7"/>
      <c r="F703" s="26"/>
      <c r="G703" s="26"/>
      <c r="H703" s="98"/>
      <c r="I703" s="98"/>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row>
    <row r="704" spans="2:34" ht="21" customHeight="1">
      <c r="B704" s="25"/>
      <c r="C704" s="7"/>
      <c r="D704" s="7"/>
      <c r="E704" s="7"/>
      <c r="F704" s="26"/>
      <c r="G704" s="26"/>
      <c r="H704" s="98"/>
      <c r="I704" s="98"/>
      <c r="J704" s="7"/>
      <c r="K704" s="7"/>
      <c r="L704" s="7"/>
      <c r="M704" s="7"/>
      <c r="N704" s="7"/>
      <c r="O704" s="7"/>
      <c r="P704" s="7"/>
      <c r="Q704" s="7"/>
      <c r="R704" s="7"/>
      <c r="S704" s="7"/>
      <c r="T704" s="7"/>
      <c r="U704" s="7"/>
      <c r="V704" s="7"/>
      <c r="W704" s="7"/>
      <c r="X704" s="7"/>
      <c r="Y704" s="7"/>
      <c r="Z704" s="7"/>
      <c r="AA704" s="7"/>
      <c r="AB704" s="7"/>
      <c r="AC704" s="7"/>
      <c r="AD704" s="7"/>
      <c r="AE704" s="7"/>
      <c r="AF704" s="7"/>
      <c r="AG704" s="7"/>
      <c r="AH704" s="7"/>
    </row>
    <row r="705" spans="2:34" ht="21" customHeight="1">
      <c r="B705" s="25"/>
      <c r="C705" s="7"/>
      <c r="D705" s="7"/>
      <c r="E705" s="7"/>
      <c r="F705" s="26"/>
      <c r="G705" s="26"/>
      <c r="H705" s="98"/>
      <c r="I705" s="98"/>
      <c r="J705" s="7"/>
      <c r="K705" s="7"/>
      <c r="L705" s="7"/>
      <c r="M705" s="7"/>
      <c r="N705" s="7"/>
      <c r="O705" s="7"/>
      <c r="P705" s="7"/>
      <c r="Q705" s="7"/>
      <c r="R705" s="7"/>
      <c r="S705" s="7"/>
      <c r="T705" s="7"/>
      <c r="U705" s="7"/>
      <c r="V705" s="7"/>
      <c r="W705" s="7"/>
      <c r="X705" s="7"/>
      <c r="Y705" s="7"/>
      <c r="Z705" s="7"/>
      <c r="AA705" s="7"/>
      <c r="AB705" s="7"/>
      <c r="AC705" s="7"/>
      <c r="AD705" s="7"/>
      <c r="AE705" s="7"/>
      <c r="AF705" s="7"/>
      <c r="AG705" s="7"/>
      <c r="AH705" s="7"/>
    </row>
    <row r="706" spans="2:34" ht="21" customHeight="1">
      <c r="B706" s="25"/>
      <c r="C706" s="7"/>
      <c r="D706" s="7"/>
      <c r="E706" s="7"/>
      <c r="F706" s="26"/>
      <c r="G706" s="26"/>
      <c r="H706" s="98"/>
      <c r="I706" s="98"/>
      <c r="J706" s="7"/>
      <c r="K706" s="7"/>
      <c r="L706" s="7"/>
      <c r="M706" s="7"/>
      <c r="N706" s="7"/>
      <c r="O706" s="7"/>
      <c r="P706" s="7"/>
      <c r="Q706" s="7"/>
      <c r="R706" s="7"/>
      <c r="S706" s="7"/>
      <c r="T706" s="7"/>
      <c r="U706" s="7"/>
      <c r="V706" s="7"/>
      <c r="W706" s="7"/>
      <c r="X706" s="7"/>
      <c r="Y706" s="7"/>
      <c r="Z706" s="7"/>
      <c r="AA706" s="7"/>
      <c r="AB706" s="7"/>
      <c r="AC706" s="7"/>
      <c r="AD706" s="7"/>
      <c r="AE706" s="7"/>
      <c r="AF706" s="7"/>
      <c r="AG706" s="7"/>
      <c r="AH706" s="7"/>
    </row>
    <row r="707" spans="2:34" ht="21" customHeight="1">
      <c r="B707" s="25"/>
      <c r="C707" s="7"/>
      <c r="D707" s="7"/>
      <c r="E707" s="7"/>
      <c r="F707" s="26"/>
      <c r="G707" s="26"/>
      <c r="H707" s="98"/>
      <c r="I707" s="98"/>
      <c r="J707" s="7"/>
      <c r="K707" s="7"/>
      <c r="L707" s="7"/>
      <c r="M707" s="7"/>
      <c r="N707" s="7"/>
      <c r="O707" s="7"/>
      <c r="P707" s="7"/>
      <c r="Q707" s="7"/>
      <c r="R707" s="7"/>
      <c r="S707" s="7"/>
      <c r="T707" s="7"/>
      <c r="U707" s="7"/>
      <c r="V707" s="7"/>
      <c r="W707" s="7"/>
      <c r="X707" s="7"/>
      <c r="Y707" s="7"/>
      <c r="Z707" s="7"/>
      <c r="AA707" s="7"/>
      <c r="AB707" s="7"/>
      <c r="AC707" s="7"/>
      <c r="AD707" s="7"/>
      <c r="AE707" s="7"/>
      <c r="AF707" s="7"/>
      <c r="AG707" s="7"/>
      <c r="AH707" s="7"/>
    </row>
    <row r="708" spans="2:34" ht="21" customHeight="1">
      <c r="B708" s="25"/>
      <c r="C708" s="7"/>
      <c r="D708" s="7"/>
      <c r="E708" s="7"/>
      <c r="F708" s="26"/>
      <c r="G708" s="26"/>
      <c r="H708" s="98"/>
      <c r="I708" s="98"/>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row>
    <row r="709" spans="2:34" ht="21" customHeight="1">
      <c r="B709" s="25"/>
      <c r="C709" s="7"/>
      <c r="D709" s="7"/>
      <c r="E709" s="7"/>
      <c r="F709" s="26"/>
      <c r="G709" s="26"/>
      <c r="H709" s="98"/>
      <c r="I709" s="98"/>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row>
    <row r="710" spans="2:34" ht="21" customHeight="1">
      <c r="B710" s="25"/>
      <c r="C710" s="7"/>
      <c r="D710" s="7"/>
      <c r="E710" s="7"/>
      <c r="F710" s="26"/>
      <c r="G710" s="26"/>
      <c r="H710" s="98"/>
      <c r="I710" s="98"/>
      <c r="J710" s="7"/>
      <c r="K710" s="7"/>
      <c r="L710" s="7"/>
      <c r="M710" s="7"/>
      <c r="N710" s="7"/>
      <c r="O710" s="7"/>
      <c r="P710" s="7"/>
      <c r="Q710" s="7"/>
      <c r="R710" s="7"/>
      <c r="S710" s="7"/>
      <c r="T710" s="7"/>
      <c r="U710" s="7"/>
      <c r="V710" s="7"/>
      <c r="W710" s="7"/>
      <c r="X710" s="7"/>
      <c r="Y710" s="7"/>
      <c r="Z710" s="7"/>
      <c r="AA710" s="7"/>
      <c r="AB710" s="7"/>
      <c r="AC710" s="7"/>
      <c r="AD710" s="7"/>
      <c r="AE710" s="7"/>
      <c r="AF710" s="7"/>
      <c r="AG710" s="7"/>
      <c r="AH710" s="7"/>
    </row>
    <row r="711" spans="2:34" ht="21" customHeight="1">
      <c r="B711" s="25"/>
      <c r="C711" s="7"/>
      <c r="D711" s="7"/>
      <c r="E711" s="7"/>
      <c r="F711" s="26"/>
      <c r="G711" s="26"/>
      <c r="H711" s="98"/>
      <c r="I711" s="98"/>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row>
    <row r="712" spans="2:34" ht="21" customHeight="1">
      <c r="B712" s="25"/>
      <c r="C712" s="7"/>
      <c r="D712" s="7"/>
      <c r="E712" s="7"/>
      <c r="F712" s="26"/>
      <c r="G712" s="26"/>
      <c r="H712" s="98"/>
      <c r="I712" s="98"/>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row>
    <row r="713" spans="2:34" ht="21" customHeight="1">
      <c r="B713" s="25"/>
      <c r="C713" s="7"/>
      <c r="D713" s="7"/>
      <c r="E713" s="7"/>
      <c r="F713" s="26"/>
      <c r="G713" s="26"/>
      <c r="H713" s="98"/>
      <c r="I713" s="98"/>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row>
    <row r="714" spans="2:34" ht="21" customHeight="1">
      <c r="B714" s="25"/>
      <c r="C714" s="7"/>
      <c r="D714" s="7"/>
      <c r="E714" s="7"/>
      <c r="F714" s="26"/>
      <c r="G714" s="26"/>
      <c r="H714" s="98"/>
      <c r="I714" s="98"/>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row>
    <row r="715" spans="2:34" ht="21" customHeight="1">
      <c r="B715" s="25"/>
      <c r="C715" s="7"/>
      <c r="D715" s="7"/>
      <c r="E715" s="7"/>
      <c r="F715" s="26"/>
      <c r="G715" s="26"/>
      <c r="H715" s="98"/>
      <c r="I715" s="98"/>
      <c r="J715" s="7"/>
      <c r="K715" s="7"/>
      <c r="L715" s="7"/>
      <c r="M715" s="7"/>
      <c r="N715" s="7"/>
      <c r="O715" s="7"/>
      <c r="P715" s="7"/>
      <c r="Q715" s="7"/>
      <c r="R715" s="7"/>
      <c r="S715" s="7"/>
      <c r="T715" s="7"/>
      <c r="U715" s="7"/>
      <c r="V715" s="7"/>
      <c r="W715" s="7"/>
      <c r="X715" s="7"/>
      <c r="Y715" s="7"/>
      <c r="Z715" s="7"/>
      <c r="AA715" s="7"/>
      <c r="AB715" s="7"/>
      <c r="AC715" s="7"/>
      <c r="AD715" s="7"/>
      <c r="AE715" s="7"/>
      <c r="AF715" s="7"/>
      <c r="AG715" s="7"/>
      <c r="AH715" s="7"/>
    </row>
    <row r="716" spans="2:34" ht="21" customHeight="1">
      <c r="B716" s="25"/>
      <c r="C716" s="7"/>
      <c r="D716" s="7"/>
      <c r="E716" s="7"/>
      <c r="F716" s="26"/>
      <c r="G716" s="26"/>
      <c r="H716" s="98"/>
      <c r="I716" s="98"/>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row>
    <row r="717" spans="2:34" ht="21" customHeight="1">
      <c r="B717" s="25"/>
      <c r="C717" s="7"/>
      <c r="D717" s="7"/>
      <c r="E717" s="7"/>
      <c r="F717" s="26"/>
      <c r="G717" s="26"/>
      <c r="H717" s="98"/>
      <c r="I717" s="98"/>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row>
    <row r="718" spans="2:34" ht="21" customHeight="1">
      <c r="B718" s="25"/>
      <c r="C718" s="7"/>
      <c r="D718" s="7"/>
      <c r="E718" s="7"/>
      <c r="F718" s="26"/>
      <c r="G718" s="26"/>
      <c r="H718" s="98"/>
      <c r="I718" s="98"/>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row>
    <row r="719" spans="2:34" ht="21" customHeight="1">
      <c r="B719" s="25"/>
      <c r="C719" s="7"/>
      <c r="D719" s="7"/>
      <c r="E719" s="7"/>
      <c r="F719" s="26"/>
      <c r="G719" s="26"/>
      <c r="H719" s="98"/>
      <c r="I719" s="98"/>
      <c r="J719" s="7"/>
      <c r="K719" s="7"/>
      <c r="L719" s="7"/>
      <c r="M719" s="7"/>
      <c r="N719" s="7"/>
      <c r="O719" s="7"/>
      <c r="P719" s="7"/>
      <c r="Q719" s="7"/>
      <c r="R719" s="7"/>
      <c r="S719" s="7"/>
      <c r="T719" s="7"/>
      <c r="U719" s="7"/>
      <c r="V719" s="7"/>
      <c r="W719" s="7"/>
      <c r="X719" s="7"/>
      <c r="Y719" s="7"/>
      <c r="Z719" s="7"/>
      <c r="AA719" s="7"/>
      <c r="AB719" s="7"/>
      <c r="AC719" s="7"/>
      <c r="AD719" s="7"/>
      <c r="AE719" s="7"/>
      <c r="AF719" s="7"/>
      <c r="AG719" s="7"/>
      <c r="AH719" s="7"/>
    </row>
    <row r="720" spans="2:34" ht="21" customHeight="1">
      <c r="B720" s="25"/>
      <c r="C720" s="7"/>
      <c r="D720" s="7"/>
      <c r="E720" s="7"/>
      <c r="F720" s="26"/>
      <c r="G720" s="26"/>
      <c r="H720" s="98"/>
      <c r="I720" s="98"/>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row>
    <row r="721" spans="2:34" ht="21" customHeight="1">
      <c r="B721" s="25"/>
      <c r="C721" s="7"/>
      <c r="D721" s="7"/>
      <c r="E721" s="7"/>
      <c r="F721" s="26"/>
      <c r="G721" s="26"/>
      <c r="H721" s="98"/>
      <c r="I721" s="98"/>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row>
    <row r="722" spans="2:34" ht="21" customHeight="1">
      <c r="B722" s="25"/>
      <c r="C722" s="7"/>
      <c r="D722" s="7"/>
      <c r="E722" s="7"/>
      <c r="F722" s="26"/>
      <c r="G722" s="26"/>
      <c r="H722" s="98"/>
      <c r="I722" s="98"/>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row>
    <row r="723" spans="2:34" ht="21" customHeight="1">
      <c r="B723" s="25"/>
      <c r="C723" s="7"/>
      <c r="D723" s="7"/>
      <c r="E723" s="7"/>
      <c r="F723" s="26"/>
      <c r="G723" s="26"/>
      <c r="H723" s="98"/>
      <c r="I723" s="98"/>
      <c r="J723" s="7"/>
      <c r="K723" s="7"/>
      <c r="L723" s="7"/>
      <c r="M723" s="7"/>
      <c r="N723" s="7"/>
      <c r="O723" s="7"/>
      <c r="P723" s="7"/>
      <c r="Q723" s="7"/>
      <c r="R723" s="7"/>
      <c r="S723" s="7"/>
      <c r="T723" s="7"/>
      <c r="U723" s="7"/>
      <c r="V723" s="7"/>
      <c r="W723" s="7"/>
      <c r="X723" s="7"/>
      <c r="Y723" s="7"/>
      <c r="Z723" s="7"/>
      <c r="AA723" s="7"/>
      <c r="AB723" s="7"/>
      <c r="AC723" s="7"/>
      <c r="AD723" s="7"/>
      <c r="AE723" s="7"/>
      <c r="AF723" s="7"/>
      <c r="AG723" s="7"/>
      <c r="AH723" s="7"/>
    </row>
    <row r="724" spans="2:34" ht="21" customHeight="1">
      <c r="B724" s="25"/>
      <c r="C724" s="7"/>
      <c r="D724" s="7"/>
      <c r="E724" s="7"/>
      <c r="F724" s="26"/>
      <c r="G724" s="26"/>
      <c r="H724" s="98"/>
      <c r="I724" s="98"/>
      <c r="J724" s="7"/>
      <c r="K724" s="7"/>
      <c r="L724" s="7"/>
      <c r="M724" s="7"/>
      <c r="N724" s="7"/>
      <c r="O724" s="7"/>
      <c r="P724" s="7"/>
      <c r="Q724" s="7"/>
      <c r="R724" s="7"/>
      <c r="S724" s="7"/>
      <c r="T724" s="7"/>
      <c r="U724" s="7"/>
      <c r="V724" s="7"/>
      <c r="W724" s="7"/>
      <c r="X724" s="7"/>
      <c r="Y724" s="7"/>
      <c r="Z724" s="7"/>
      <c r="AA724" s="7"/>
      <c r="AB724" s="7"/>
      <c r="AC724" s="7"/>
      <c r="AD724" s="7"/>
      <c r="AE724" s="7"/>
      <c r="AF724" s="7"/>
      <c r="AG724" s="7"/>
      <c r="AH724" s="7"/>
    </row>
    <row r="725" spans="2:34" ht="21" customHeight="1">
      <c r="B725" s="25"/>
      <c r="C725" s="7"/>
      <c r="D725" s="7"/>
      <c r="E725" s="7"/>
      <c r="F725" s="26"/>
      <c r="G725" s="26"/>
      <c r="H725" s="98"/>
      <c r="I725" s="98"/>
      <c r="J725" s="7"/>
      <c r="K725" s="7"/>
      <c r="L725" s="7"/>
      <c r="M725" s="7"/>
      <c r="N725" s="7"/>
      <c r="O725" s="7"/>
      <c r="P725" s="7"/>
      <c r="Q725" s="7"/>
      <c r="R725" s="7"/>
      <c r="S725" s="7"/>
      <c r="T725" s="7"/>
      <c r="U725" s="7"/>
      <c r="V725" s="7"/>
      <c r="W725" s="7"/>
      <c r="X725" s="7"/>
      <c r="Y725" s="7"/>
      <c r="Z725" s="7"/>
      <c r="AA725" s="7"/>
      <c r="AB725" s="7"/>
      <c r="AC725" s="7"/>
      <c r="AD725" s="7"/>
      <c r="AE725" s="7"/>
      <c r="AF725" s="7"/>
      <c r="AG725" s="7"/>
      <c r="AH725" s="7"/>
    </row>
    <row r="726" spans="2:34" ht="21" customHeight="1">
      <c r="B726" s="25"/>
      <c r="C726" s="7"/>
      <c r="D726" s="7"/>
      <c r="E726" s="7"/>
      <c r="F726" s="26"/>
      <c r="G726" s="26"/>
      <c r="H726" s="98"/>
      <c r="I726" s="98"/>
      <c r="J726" s="7"/>
      <c r="K726" s="7"/>
      <c r="L726" s="7"/>
      <c r="M726" s="7"/>
      <c r="N726" s="7"/>
      <c r="O726" s="7"/>
      <c r="P726" s="7"/>
      <c r="Q726" s="7"/>
      <c r="R726" s="7"/>
      <c r="S726" s="7"/>
      <c r="T726" s="7"/>
      <c r="U726" s="7"/>
      <c r="V726" s="7"/>
      <c r="W726" s="7"/>
      <c r="X726" s="7"/>
      <c r="Y726" s="7"/>
      <c r="Z726" s="7"/>
      <c r="AA726" s="7"/>
      <c r="AB726" s="7"/>
      <c r="AC726" s="7"/>
      <c r="AD726" s="7"/>
      <c r="AE726" s="7"/>
      <c r="AF726" s="7"/>
      <c r="AG726" s="7"/>
      <c r="AH726" s="7"/>
    </row>
    <row r="727" spans="2:34" ht="21" customHeight="1">
      <c r="B727" s="25"/>
      <c r="C727" s="7"/>
      <c r="D727" s="7"/>
      <c r="E727" s="7"/>
      <c r="F727" s="26"/>
      <c r="G727" s="26"/>
      <c r="H727" s="98"/>
      <c r="I727" s="98"/>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row>
    <row r="728" spans="2:34" ht="21" customHeight="1">
      <c r="B728" s="25"/>
      <c r="C728" s="7"/>
      <c r="D728" s="7"/>
      <c r="E728" s="7"/>
      <c r="F728" s="26"/>
      <c r="G728" s="26"/>
      <c r="H728" s="98"/>
      <c r="I728" s="98"/>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row>
    <row r="729" spans="2:34" ht="21" customHeight="1">
      <c r="B729" s="25"/>
      <c r="C729" s="7"/>
      <c r="D729" s="7"/>
      <c r="E729" s="7"/>
      <c r="F729" s="26"/>
      <c r="G729" s="26"/>
      <c r="H729" s="98"/>
      <c r="I729" s="98"/>
      <c r="J729" s="7"/>
      <c r="K729" s="7"/>
      <c r="L729" s="7"/>
      <c r="M729" s="7"/>
      <c r="N729" s="7"/>
      <c r="O729" s="7"/>
      <c r="P729" s="7"/>
      <c r="Q729" s="7"/>
      <c r="R729" s="7"/>
      <c r="S729" s="7"/>
      <c r="T729" s="7"/>
      <c r="U729" s="7"/>
      <c r="V729" s="7"/>
      <c r="W729" s="7"/>
      <c r="X729" s="7"/>
      <c r="Y729" s="7"/>
      <c r="Z729" s="7"/>
      <c r="AA729" s="7"/>
      <c r="AB729" s="7"/>
      <c r="AC729" s="7"/>
      <c r="AD729" s="7"/>
      <c r="AE729" s="7"/>
      <c r="AF729" s="7"/>
      <c r="AG729" s="7"/>
      <c r="AH729" s="7"/>
    </row>
    <row r="730" spans="2:34" ht="21" customHeight="1">
      <c r="B730" s="25"/>
      <c r="C730" s="7"/>
      <c r="D730" s="7"/>
      <c r="E730" s="7"/>
      <c r="F730" s="26"/>
      <c r="G730" s="26"/>
      <c r="H730" s="98"/>
      <c r="I730" s="98"/>
      <c r="J730" s="7"/>
      <c r="K730" s="7"/>
      <c r="L730" s="7"/>
      <c r="M730" s="7"/>
      <c r="N730" s="7"/>
      <c r="O730" s="7"/>
      <c r="P730" s="7"/>
      <c r="Q730" s="7"/>
      <c r="R730" s="7"/>
      <c r="S730" s="7"/>
      <c r="T730" s="7"/>
      <c r="U730" s="7"/>
      <c r="V730" s="7"/>
      <c r="W730" s="7"/>
      <c r="X730" s="7"/>
      <c r="Y730" s="7"/>
      <c r="Z730" s="7"/>
      <c r="AA730" s="7"/>
      <c r="AB730" s="7"/>
      <c r="AC730" s="7"/>
      <c r="AD730" s="7"/>
      <c r="AE730" s="7"/>
      <c r="AF730" s="7"/>
      <c r="AG730" s="7"/>
      <c r="AH730" s="7"/>
    </row>
    <row r="731" spans="2:34" ht="21" customHeight="1">
      <c r="B731" s="25"/>
      <c r="C731" s="7"/>
      <c r="D731" s="7"/>
      <c r="E731" s="7"/>
      <c r="F731" s="26"/>
      <c r="G731" s="26"/>
      <c r="H731" s="98"/>
      <c r="I731" s="98"/>
      <c r="J731" s="7"/>
      <c r="K731" s="7"/>
      <c r="L731" s="7"/>
      <c r="M731" s="7"/>
      <c r="N731" s="7"/>
      <c r="O731" s="7"/>
      <c r="P731" s="7"/>
      <c r="Q731" s="7"/>
      <c r="R731" s="7"/>
      <c r="S731" s="7"/>
      <c r="T731" s="7"/>
      <c r="U731" s="7"/>
      <c r="V731" s="7"/>
      <c r="W731" s="7"/>
      <c r="X731" s="7"/>
      <c r="Y731" s="7"/>
      <c r="Z731" s="7"/>
      <c r="AA731" s="7"/>
      <c r="AB731" s="7"/>
      <c r="AC731" s="7"/>
      <c r="AD731" s="7"/>
      <c r="AE731" s="7"/>
      <c r="AF731" s="7"/>
      <c r="AG731" s="7"/>
      <c r="AH731" s="7"/>
    </row>
    <row r="732" spans="2:34" ht="21" customHeight="1">
      <c r="B732" s="25"/>
      <c r="C732" s="7"/>
      <c r="D732" s="7"/>
      <c r="E732" s="7"/>
      <c r="F732" s="26"/>
      <c r="G732" s="26"/>
      <c r="H732" s="98"/>
      <c r="I732" s="98"/>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row>
    <row r="733" spans="2:34" ht="21" customHeight="1">
      <c r="B733" s="25"/>
      <c r="C733" s="7"/>
      <c r="D733" s="7"/>
      <c r="E733" s="7"/>
      <c r="F733" s="26"/>
      <c r="G733" s="26"/>
      <c r="H733" s="98"/>
      <c r="I733" s="98"/>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row>
    <row r="734" spans="2:34" ht="21" customHeight="1">
      <c r="B734" s="25"/>
      <c r="C734" s="7"/>
      <c r="D734" s="7"/>
      <c r="E734" s="7"/>
      <c r="F734" s="26"/>
      <c r="G734" s="26"/>
      <c r="H734" s="98"/>
      <c r="I734" s="98"/>
      <c r="J734" s="7"/>
      <c r="K734" s="7"/>
      <c r="L734" s="7"/>
      <c r="M734" s="7"/>
      <c r="N734" s="7"/>
      <c r="O734" s="7"/>
      <c r="P734" s="7"/>
      <c r="Q734" s="7"/>
      <c r="R734" s="7"/>
      <c r="S734" s="7"/>
      <c r="T734" s="7"/>
      <c r="U734" s="7"/>
      <c r="V734" s="7"/>
      <c r="W734" s="7"/>
      <c r="X734" s="7"/>
      <c r="Y734" s="7"/>
      <c r="Z734" s="7"/>
      <c r="AA734" s="7"/>
      <c r="AB734" s="7"/>
      <c r="AC734" s="7"/>
      <c r="AD734" s="7"/>
      <c r="AE734" s="7"/>
      <c r="AF734" s="7"/>
      <c r="AG734" s="7"/>
      <c r="AH734" s="7"/>
    </row>
    <row r="735" spans="2:34" ht="21" customHeight="1">
      <c r="B735" s="25"/>
      <c r="C735" s="7"/>
      <c r="D735" s="7"/>
      <c r="E735" s="7"/>
      <c r="F735" s="26"/>
      <c r="G735" s="26"/>
      <c r="H735" s="98"/>
      <c r="I735" s="98"/>
      <c r="J735" s="7"/>
      <c r="K735" s="7"/>
      <c r="L735" s="7"/>
      <c r="M735" s="7"/>
      <c r="N735" s="7"/>
      <c r="O735" s="7"/>
      <c r="P735" s="7"/>
      <c r="Q735" s="7"/>
      <c r="R735" s="7"/>
      <c r="S735" s="7"/>
      <c r="T735" s="7"/>
      <c r="U735" s="7"/>
      <c r="V735" s="7"/>
      <c r="W735" s="7"/>
      <c r="X735" s="7"/>
      <c r="Y735" s="7"/>
      <c r="Z735" s="7"/>
      <c r="AA735" s="7"/>
      <c r="AB735" s="7"/>
      <c r="AC735" s="7"/>
      <c r="AD735" s="7"/>
      <c r="AE735" s="7"/>
      <c r="AF735" s="7"/>
      <c r="AG735" s="7"/>
      <c r="AH735" s="7"/>
    </row>
    <row r="736" spans="2:34" ht="21" customHeight="1">
      <c r="B736" s="25"/>
      <c r="C736" s="7"/>
      <c r="D736" s="7"/>
      <c r="E736" s="7"/>
      <c r="F736" s="26"/>
      <c r="G736" s="26"/>
      <c r="H736" s="98"/>
      <c r="I736" s="98"/>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row>
    <row r="737" spans="2:34" ht="21" customHeight="1">
      <c r="B737" s="25"/>
      <c r="C737" s="7"/>
      <c r="D737" s="7"/>
      <c r="E737" s="7"/>
      <c r="F737" s="26"/>
      <c r="G737" s="26"/>
      <c r="H737" s="98"/>
      <c r="I737" s="98"/>
      <c r="J737" s="7"/>
      <c r="K737" s="7"/>
      <c r="L737" s="7"/>
      <c r="M737" s="7"/>
      <c r="N737" s="7"/>
      <c r="O737" s="7"/>
      <c r="P737" s="7"/>
      <c r="Q737" s="7"/>
      <c r="R737" s="7"/>
      <c r="S737" s="7"/>
      <c r="T737" s="7"/>
      <c r="U737" s="7"/>
      <c r="V737" s="7"/>
      <c r="W737" s="7"/>
      <c r="X737" s="7"/>
      <c r="Y737" s="7"/>
      <c r="Z737" s="7"/>
      <c r="AA737" s="7"/>
      <c r="AB737" s="7"/>
      <c r="AC737" s="7"/>
      <c r="AD737" s="7"/>
      <c r="AE737" s="7"/>
      <c r="AF737" s="7"/>
      <c r="AG737" s="7"/>
      <c r="AH737" s="7"/>
    </row>
    <row r="738" spans="2:34" ht="21" customHeight="1">
      <c r="B738" s="25"/>
      <c r="C738" s="7"/>
      <c r="D738" s="7"/>
      <c r="E738" s="7"/>
      <c r="F738" s="26"/>
      <c r="G738" s="26"/>
      <c r="H738" s="98"/>
      <c r="I738" s="98"/>
      <c r="J738" s="7"/>
      <c r="K738" s="7"/>
      <c r="L738" s="7"/>
      <c r="M738" s="7"/>
      <c r="N738" s="7"/>
      <c r="O738" s="7"/>
      <c r="P738" s="7"/>
      <c r="Q738" s="7"/>
      <c r="R738" s="7"/>
      <c r="S738" s="7"/>
      <c r="T738" s="7"/>
      <c r="U738" s="7"/>
      <c r="V738" s="7"/>
      <c r="W738" s="7"/>
      <c r="X738" s="7"/>
      <c r="Y738" s="7"/>
      <c r="Z738" s="7"/>
      <c r="AA738" s="7"/>
      <c r="AB738" s="7"/>
      <c r="AC738" s="7"/>
      <c r="AD738" s="7"/>
      <c r="AE738" s="7"/>
      <c r="AF738" s="7"/>
      <c r="AG738" s="7"/>
      <c r="AH738" s="7"/>
    </row>
    <row r="739" spans="2:34" ht="21" customHeight="1">
      <c r="B739" s="25"/>
      <c r="C739" s="7"/>
      <c r="D739" s="7"/>
      <c r="E739" s="7"/>
      <c r="F739" s="26"/>
      <c r="G739" s="26"/>
      <c r="H739" s="98"/>
      <c r="I739" s="98"/>
      <c r="J739" s="7"/>
      <c r="K739" s="7"/>
      <c r="L739" s="7"/>
      <c r="M739" s="7"/>
      <c r="N739" s="7"/>
      <c r="O739" s="7"/>
      <c r="P739" s="7"/>
      <c r="Q739" s="7"/>
      <c r="R739" s="7"/>
      <c r="S739" s="7"/>
      <c r="T739" s="7"/>
      <c r="U739" s="7"/>
      <c r="V739" s="7"/>
      <c r="W739" s="7"/>
      <c r="X739" s="7"/>
      <c r="Y739" s="7"/>
      <c r="Z739" s="7"/>
      <c r="AA739" s="7"/>
      <c r="AB739" s="7"/>
      <c r="AC739" s="7"/>
      <c r="AD739" s="7"/>
      <c r="AE739" s="7"/>
      <c r="AF739" s="7"/>
      <c r="AG739" s="7"/>
      <c r="AH739" s="7"/>
    </row>
    <row r="740" spans="2:34" ht="21" customHeight="1">
      <c r="B740" s="25"/>
      <c r="C740" s="7"/>
      <c r="D740" s="7"/>
      <c r="E740" s="7"/>
      <c r="F740" s="26"/>
      <c r="G740" s="26"/>
      <c r="H740" s="98"/>
      <c r="I740" s="98"/>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row>
    <row r="741" spans="2:34" ht="21" customHeight="1">
      <c r="B741" s="25"/>
      <c r="C741" s="7"/>
      <c r="D741" s="7"/>
      <c r="E741" s="7"/>
      <c r="F741" s="26"/>
      <c r="G741" s="26"/>
      <c r="H741" s="98"/>
      <c r="I741" s="98"/>
      <c r="J741" s="7"/>
      <c r="K741" s="7"/>
      <c r="L741" s="7"/>
      <c r="M741" s="7"/>
      <c r="N741" s="7"/>
      <c r="O741" s="7"/>
      <c r="P741" s="7"/>
      <c r="Q741" s="7"/>
      <c r="R741" s="7"/>
      <c r="S741" s="7"/>
      <c r="T741" s="7"/>
      <c r="U741" s="7"/>
      <c r="V741" s="7"/>
      <c r="W741" s="7"/>
      <c r="X741" s="7"/>
      <c r="Y741" s="7"/>
      <c r="Z741" s="7"/>
      <c r="AA741" s="7"/>
      <c r="AB741" s="7"/>
      <c r="AC741" s="7"/>
      <c r="AD741" s="7"/>
      <c r="AE741" s="7"/>
      <c r="AF741" s="7"/>
      <c r="AG741" s="7"/>
      <c r="AH741" s="7"/>
    </row>
    <row r="742" spans="2:34" ht="21" customHeight="1">
      <c r="B742" s="25"/>
      <c r="C742" s="7"/>
      <c r="D742" s="7"/>
      <c r="E742" s="7"/>
      <c r="F742" s="26"/>
      <c r="G742" s="26"/>
      <c r="H742" s="98"/>
      <c r="I742" s="98"/>
      <c r="J742" s="7"/>
      <c r="K742" s="7"/>
      <c r="L742" s="7"/>
      <c r="M742" s="7"/>
      <c r="N742" s="7"/>
      <c r="O742" s="7"/>
      <c r="P742" s="7"/>
      <c r="Q742" s="7"/>
      <c r="R742" s="7"/>
      <c r="S742" s="7"/>
      <c r="T742" s="7"/>
      <c r="U742" s="7"/>
      <c r="V742" s="7"/>
      <c r="W742" s="7"/>
      <c r="X742" s="7"/>
      <c r="Y742" s="7"/>
      <c r="Z742" s="7"/>
      <c r="AA742" s="7"/>
      <c r="AB742" s="7"/>
      <c r="AC742" s="7"/>
      <c r="AD742" s="7"/>
      <c r="AE742" s="7"/>
      <c r="AF742" s="7"/>
      <c r="AG742" s="7"/>
      <c r="AH742" s="7"/>
    </row>
    <row r="743" spans="2:34" ht="21" customHeight="1">
      <c r="B743" s="25"/>
      <c r="C743" s="7"/>
      <c r="D743" s="7"/>
      <c r="E743" s="7"/>
      <c r="F743" s="26"/>
      <c r="G743" s="26"/>
      <c r="H743" s="98"/>
      <c r="I743" s="98"/>
      <c r="J743" s="7"/>
      <c r="K743" s="7"/>
      <c r="L743" s="7"/>
      <c r="M743" s="7"/>
      <c r="N743" s="7"/>
      <c r="O743" s="7"/>
      <c r="P743" s="7"/>
      <c r="Q743" s="7"/>
      <c r="R743" s="7"/>
      <c r="S743" s="7"/>
      <c r="T743" s="7"/>
      <c r="U743" s="7"/>
      <c r="V743" s="7"/>
      <c r="W743" s="7"/>
      <c r="X743" s="7"/>
      <c r="Y743" s="7"/>
      <c r="Z743" s="7"/>
      <c r="AA743" s="7"/>
      <c r="AB743" s="7"/>
      <c r="AC743" s="7"/>
      <c r="AD743" s="7"/>
      <c r="AE743" s="7"/>
      <c r="AF743" s="7"/>
      <c r="AG743" s="7"/>
      <c r="AH743" s="7"/>
    </row>
    <row r="744" spans="2:34" ht="21" customHeight="1">
      <c r="B744" s="25"/>
      <c r="C744" s="7"/>
      <c r="D744" s="7"/>
      <c r="E744" s="7"/>
      <c r="F744" s="26"/>
      <c r="G744" s="26"/>
      <c r="H744" s="98"/>
      <c r="I744" s="98"/>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row>
    <row r="745" spans="2:34" ht="21" customHeight="1">
      <c r="B745" s="25"/>
      <c r="C745" s="7"/>
      <c r="D745" s="7"/>
      <c r="E745" s="7"/>
      <c r="F745" s="26"/>
      <c r="G745" s="26"/>
      <c r="H745" s="98"/>
      <c r="I745" s="98"/>
      <c r="J745" s="7"/>
      <c r="K745" s="7"/>
      <c r="L745" s="7"/>
      <c r="M745" s="7"/>
      <c r="N745" s="7"/>
      <c r="O745" s="7"/>
      <c r="P745" s="7"/>
      <c r="Q745" s="7"/>
      <c r="R745" s="7"/>
      <c r="S745" s="7"/>
      <c r="T745" s="7"/>
      <c r="U745" s="7"/>
      <c r="V745" s="7"/>
      <c r="W745" s="7"/>
      <c r="X745" s="7"/>
      <c r="Y745" s="7"/>
      <c r="Z745" s="7"/>
      <c r="AA745" s="7"/>
      <c r="AB745" s="7"/>
      <c r="AC745" s="7"/>
      <c r="AD745" s="7"/>
      <c r="AE745" s="7"/>
      <c r="AF745" s="7"/>
      <c r="AG745" s="7"/>
      <c r="AH745" s="7"/>
    </row>
    <row r="746" spans="2:34" ht="21" customHeight="1">
      <c r="B746" s="25"/>
      <c r="C746" s="7"/>
      <c r="D746" s="7"/>
      <c r="E746" s="7"/>
      <c r="F746" s="26"/>
      <c r="G746" s="26"/>
      <c r="H746" s="98"/>
      <c r="I746" s="98"/>
      <c r="J746" s="7"/>
      <c r="K746" s="7"/>
      <c r="L746" s="7"/>
      <c r="M746" s="7"/>
      <c r="N746" s="7"/>
      <c r="O746" s="7"/>
      <c r="P746" s="7"/>
      <c r="Q746" s="7"/>
      <c r="R746" s="7"/>
      <c r="S746" s="7"/>
      <c r="T746" s="7"/>
      <c r="U746" s="7"/>
      <c r="V746" s="7"/>
      <c r="W746" s="7"/>
      <c r="X746" s="7"/>
      <c r="Y746" s="7"/>
      <c r="Z746" s="7"/>
      <c r="AA746" s="7"/>
      <c r="AB746" s="7"/>
      <c r="AC746" s="7"/>
      <c r="AD746" s="7"/>
      <c r="AE746" s="7"/>
      <c r="AF746" s="7"/>
      <c r="AG746" s="7"/>
      <c r="AH746" s="7"/>
    </row>
    <row r="747" spans="2:34" ht="21" customHeight="1">
      <c r="B747" s="25"/>
      <c r="C747" s="7"/>
      <c r="D747" s="7"/>
      <c r="E747" s="7"/>
      <c r="F747" s="26"/>
      <c r="G747" s="26"/>
      <c r="H747" s="98"/>
      <c r="I747" s="98"/>
      <c r="J747" s="7"/>
      <c r="K747" s="7"/>
      <c r="L747" s="7"/>
      <c r="M747" s="7"/>
      <c r="N747" s="7"/>
      <c r="O747" s="7"/>
      <c r="P747" s="7"/>
      <c r="Q747" s="7"/>
      <c r="R747" s="7"/>
      <c r="S747" s="7"/>
      <c r="T747" s="7"/>
      <c r="U747" s="7"/>
      <c r="V747" s="7"/>
      <c r="W747" s="7"/>
      <c r="X747" s="7"/>
      <c r="Y747" s="7"/>
      <c r="Z747" s="7"/>
      <c r="AA747" s="7"/>
      <c r="AB747" s="7"/>
      <c r="AC747" s="7"/>
      <c r="AD747" s="7"/>
      <c r="AE747" s="7"/>
      <c r="AF747" s="7"/>
      <c r="AG747" s="7"/>
      <c r="AH747" s="7"/>
    </row>
    <row r="748" spans="2:34" ht="21" customHeight="1">
      <c r="B748" s="25"/>
      <c r="C748" s="7"/>
      <c r="D748" s="7"/>
      <c r="E748" s="7"/>
      <c r="F748" s="26"/>
      <c r="G748" s="26"/>
      <c r="H748" s="98"/>
      <c r="I748" s="98"/>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row>
    <row r="749" spans="2:34" ht="21" customHeight="1">
      <c r="B749" s="25"/>
      <c r="C749" s="7"/>
      <c r="D749" s="7"/>
      <c r="E749" s="7"/>
      <c r="F749" s="26"/>
      <c r="G749" s="26"/>
      <c r="H749" s="98"/>
      <c r="I749" s="98"/>
      <c r="J749" s="7"/>
      <c r="K749" s="7"/>
      <c r="L749" s="7"/>
      <c r="M749" s="7"/>
      <c r="N749" s="7"/>
      <c r="O749" s="7"/>
      <c r="P749" s="7"/>
      <c r="Q749" s="7"/>
      <c r="R749" s="7"/>
      <c r="S749" s="7"/>
      <c r="T749" s="7"/>
      <c r="U749" s="7"/>
      <c r="V749" s="7"/>
      <c r="W749" s="7"/>
      <c r="X749" s="7"/>
      <c r="Y749" s="7"/>
      <c r="Z749" s="7"/>
      <c r="AA749" s="7"/>
      <c r="AB749" s="7"/>
      <c r="AC749" s="7"/>
      <c r="AD749" s="7"/>
      <c r="AE749" s="7"/>
      <c r="AF749" s="7"/>
      <c r="AG749" s="7"/>
      <c r="AH749" s="7"/>
    </row>
    <row r="750" spans="2:34" ht="21" customHeight="1">
      <c r="B750" s="25"/>
      <c r="C750" s="7"/>
      <c r="D750" s="7"/>
      <c r="E750" s="7"/>
      <c r="F750" s="26"/>
      <c r="G750" s="26"/>
      <c r="H750" s="98"/>
      <c r="I750" s="98"/>
      <c r="J750" s="7"/>
      <c r="K750" s="7"/>
      <c r="L750" s="7"/>
      <c r="M750" s="7"/>
      <c r="N750" s="7"/>
      <c r="O750" s="7"/>
      <c r="P750" s="7"/>
      <c r="Q750" s="7"/>
      <c r="R750" s="7"/>
      <c r="S750" s="7"/>
      <c r="T750" s="7"/>
      <c r="U750" s="7"/>
      <c r="V750" s="7"/>
      <c r="W750" s="7"/>
      <c r="X750" s="7"/>
      <c r="Y750" s="7"/>
      <c r="Z750" s="7"/>
      <c r="AA750" s="7"/>
      <c r="AB750" s="7"/>
      <c r="AC750" s="7"/>
      <c r="AD750" s="7"/>
      <c r="AE750" s="7"/>
      <c r="AF750" s="7"/>
      <c r="AG750" s="7"/>
      <c r="AH750" s="7"/>
    </row>
    <row r="751" spans="2:34" ht="21" customHeight="1">
      <c r="B751" s="25"/>
      <c r="C751" s="7"/>
      <c r="D751" s="7"/>
      <c r="E751" s="7"/>
      <c r="F751" s="26"/>
      <c r="G751" s="26"/>
      <c r="H751" s="98"/>
      <c r="I751" s="98"/>
      <c r="J751" s="7"/>
      <c r="K751" s="7"/>
      <c r="L751" s="7"/>
      <c r="M751" s="7"/>
      <c r="N751" s="7"/>
      <c r="O751" s="7"/>
      <c r="P751" s="7"/>
      <c r="Q751" s="7"/>
      <c r="R751" s="7"/>
      <c r="S751" s="7"/>
      <c r="T751" s="7"/>
      <c r="U751" s="7"/>
      <c r="V751" s="7"/>
      <c r="W751" s="7"/>
      <c r="X751" s="7"/>
      <c r="Y751" s="7"/>
      <c r="Z751" s="7"/>
      <c r="AA751" s="7"/>
      <c r="AB751" s="7"/>
      <c r="AC751" s="7"/>
      <c r="AD751" s="7"/>
      <c r="AE751" s="7"/>
      <c r="AF751" s="7"/>
      <c r="AG751" s="7"/>
      <c r="AH751" s="7"/>
    </row>
    <row r="752" spans="2:34" ht="21" customHeight="1">
      <c r="B752" s="25"/>
      <c r="C752" s="7"/>
      <c r="D752" s="7"/>
      <c r="E752" s="7"/>
      <c r="F752" s="26"/>
      <c r="G752" s="26"/>
      <c r="H752" s="98"/>
      <c r="I752" s="98"/>
      <c r="J752" s="7"/>
      <c r="K752" s="7"/>
      <c r="L752" s="7"/>
      <c r="M752" s="7"/>
      <c r="N752" s="7"/>
      <c r="O752" s="7"/>
      <c r="P752" s="7"/>
      <c r="Q752" s="7"/>
      <c r="R752" s="7"/>
      <c r="S752" s="7"/>
      <c r="T752" s="7"/>
      <c r="U752" s="7"/>
      <c r="V752" s="7"/>
      <c r="W752" s="7"/>
      <c r="X752" s="7"/>
      <c r="Y752" s="7"/>
      <c r="Z752" s="7"/>
      <c r="AA752" s="7"/>
      <c r="AB752" s="7"/>
      <c r="AC752" s="7"/>
      <c r="AD752" s="7"/>
      <c r="AE752" s="7"/>
      <c r="AF752" s="7"/>
      <c r="AG752" s="7"/>
      <c r="AH752" s="7"/>
    </row>
    <row r="753" spans="2:34" ht="21" customHeight="1">
      <c r="B753" s="25"/>
      <c r="C753" s="7"/>
      <c r="D753" s="7"/>
      <c r="E753" s="7"/>
      <c r="F753" s="26"/>
      <c r="G753" s="26"/>
      <c r="H753" s="98"/>
      <c r="I753" s="98"/>
      <c r="J753" s="7"/>
      <c r="K753" s="7"/>
      <c r="L753" s="7"/>
      <c r="M753" s="7"/>
      <c r="N753" s="7"/>
      <c r="O753" s="7"/>
      <c r="P753" s="7"/>
      <c r="Q753" s="7"/>
      <c r="R753" s="7"/>
      <c r="S753" s="7"/>
      <c r="T753" s="7"/>
      <c r="U753" s="7"/>
      <c r="V753" s="7"/>
      <c r="W753" s="7"/>
      <c r="X753" s="7"/>
      <c r="Y753" s="7"/>
      <c r="Z753" s="7"/>
      <c r="AA753" s="7"/>
      <c r="AB753" s="7"/>
      <c r="AC753" s="7"/>
      <c r="AD753" s="7"/>
      <c r="AE753" s="7"/>
      <c r="AF753" s="7"/>
      <c r="AG753" s="7"/>
      <c r="AH753" s="7"/>
    </row>
    <row r="754" spans="2:34" ht="21" customHeight="1">
      <c r="B754" s="25"/>
      <c r="C754" s="7"/>
      <c r="D754" s="7"/>
      <c r="E754" s="7"/>
      <c r="F754" s="26"/>
      <c r="G754" s="26"/>
      <c r="H754" s="98"/>
      <c r="I754" s="98"/>
      <c r="J754" s="7"/>
      <c r="K754" s="7"/>
      <c r="L754" s="7"/>
      <c r="M754" s="7"/>
      <c r="N754" s="7"/>
      <c r="O754" s="7"/>
      <c r="P754" s="7"/>
      <c r="Q754" s="7"/>
      <c r="R754" s="7"/>
      <c r="S754" s="7"/>
      <c r="T754" s="7"/>
      <c r="U754" s="7"/>
      <c r="V754" s="7"/>
      <c r="W754" s="7"/>
      <c r="X754" s="7"/>
      <c r="Y754" s="7"/>
      <c r="Z754" s="7"/>
      <c r="AA754" s="7"/>
      <c r="AB754" s="7"/>
      <c r="AC754" s="7"/>
      <c r="AD754" s="7"/>
      <c r="AE754" s="7"/>
      <c r="AF754" s="7"/>
      <c r="AG754" s="7"/>
      <c r="AH754" s="7"/>
    </row>
    <row r="755" spans="2:34" ht="21" customHeight="1">
      <c r="B755" s="25"/>
      <c r="C755" s="7"/>
      <c r="D755" s="7"/>
      <c r="E755" s="7"/>
      <c r="F755" s="26"/>
      <c r="G755" s="26"/>
      <c r="H755" s="98"/>
      <c r="I755" s="98"/>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row>
    <row r="756" spans="2:34" ht="21" customHeight="1">
      <c r="B756" s="25"/>
      <c r="C756" s="7"/>
      <c r="D756" s="7"/>
      <c r="E756" s="7"/>
      <c r="F756" s="26"/>
      <c r="G756" s="26"/>
      <c r="H756" s="98"/>
      <c r="I756" s="98"/>
      <c r="J756" s="7"/>
      <c r="K756" s="7"/>
      <c r="L756" s="7"/>
      <c r="M756" s="7"/>
      <c r="N756" s="7"/>
      <c r="O756" s="7"/>
      <c r="P756" s="7"/>
      <c r="Q756" s="7"/>
      <c r="R756" s="7"/>
      <c r="S756" s="7"/>
      <c r="T756" s="7"/>
      <c r="U756" s="7"/>
      <c r="V756" s="7"/>
      <c r="W756" s="7"/>
      <c r="X756" s="7"/>
      <c r="Y756" s="7"/>
      <c r="Z756" s="7"/>
      <c r="AA756" s="7"/>
      <c r="AB756" s="7"/>
      <c r="AC756" s="7"/>
      <c r="AD756" s="7"/>
      <c r="AE756" s="7"/>
      <c r="AF756" s="7"/>
      <c r="AG756" s="7"/>
      <c r="AH756" s="7"/>
    </row>
    <row r="757" spans="2:34" ht="21" customHeight="1">
      <c r="B757" s="25"/>
      <c r="C757" s="7"/>
      <c r="D757" s="7"/>
      <c r="E757" s="7"/>
      <c r="F757" s="26"/>
      <c r="G757" s="26"/>
      <c r="H757" s="98"/>
      <c r="I757" s="98"/>
      <c r="J757" s="7"/>
      <c r="K757" s="7"/>
      <c r="L757" s="7"/>
      <c r="M757" s="7"/>
      <c r="N757" s="7"/>
      <c r="O757" s="7"/>
      <c r="P757" s="7"/>
      <c r="Q757" s="7"/>
      <c r="R757" s="7"/>
      <c r="S757" s="7"/>
      <c r="T757" s="7"/>
      <c r="U757" s="7"/>
      <c r="V757" s="7"/>
      <c r="W757" s="7"/>
      <c r="X757" s="7"/>
      <c r="Y757" s="7"/>
      <c r="Z757" s="7"/>
      <c r="AA757" s="7"/>
      <c r="AB757" s="7"/>
      <c r="AC757" s="7"/>
      <c r="AD757" s="7"/>
      <c r="AE757" s="7"/>
      <c r="AF757" s="7"/>
      <c r="AG757" s="7"/>
      <c r="AH757" s="7"/>
    </row>
    <row r="758" spans="2:34" ht="21" customHeight="1">
      <c r="B758" s="25"/>
      <c r="C758" s="7"/>
      <c r="D758" s="7"/>
      <c r="E758" s="7"/>
      <c r="F758" s="26"/>
      <c r="G758" s="26"/>
      <c r="H758" s="98"/>
      <c r="I758" s="98"/>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row>
    <row r="759" spans="2:34" ht="21" customHeight="1">
      <c r="B759" s="25"/>
      <c r="C759" s="7"/>
      <c r="D759" s="7"/>
      <c r="E759" s="7"/>
      <c r="F759" s="26"/>
      <c r="G759" s="26"/>
      <c r="H759" s="98"/>
      <c r="I759" s="98"/>
      <c r="J759" s="7"/>
      <c r="K759" s="7"/>
      <c r="L759" s="7"/>
      <c r="M759" s="7"/>
      <c r="N759" s="7"/>
      <c r="O759" s="7"/>
      <c r="P759" s="7"/>
      <c r="Q759" s="7"/>
      <c r="R759" s="7"/>
      <c r="S759" s="7"/>
      <c r="T759" s="7"/>
      <c r="U759" s="7"/>
      <c r="V759" s="7"/>
      <c r="W759" s="7"/>
      <c r="X759" s="7"/>
      <c r="Y759" s="7"/>
      <c r="Z759" s="7"/>
      <c r="AA759" s="7"/>
      <c r="AB759" s="7"/>
      <c r="AC759" s="7"/>
      <c r="AD759" s="7"/>
      <c r="AE759" s="7"/>
      <c r="AF759" s="7"/>
      <c r="AG759" s="7"/>
      <c r="AH759" s="7"/>
    </row>
    <row r="760" spans="2:34" ht="21" customHeight="1">
      <c r="B760" s="25"/>
      <c r="C760" s="7"/>
      <c r="D760" s="7"/>
      <c r="E760" s="7"/>
      <c r="F760" s="26"/>
      <c r="G760" s="26"/>
      <c r="H760" s="98"/>
      <c r="I760" s="98"/>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row>
    <row r="761" spans="2:34" ht="21" customHeight="1">
      <c r="B761" s="25"/>
      <c r="C761" s="7"/>
      <c r="D761" s="7"/>
      <c r="E761" s="7"/>
      <c r="F761" s="26"/>
      <c r="G761" s="26"/>
      <c r="H761" s="98"/>
      <c r="I761" s="98"/>
      <c r="J761" s="7"/>
      <c r="K761" s="7"/>
      <c r="L761" s="7"/>
      <c r="M761" s="7"/>
      <c r="N761" s="7"/>
      <c r="O761" s="7"/>
      <c r="P761" s="7"/>
      <c r="Q761" s="7"/>
      <c r="R761" s="7"/>
      <c r="S761" s="7"/>
      <c r="T761" s="7"/>
      <c r="U761" s="7"/>
      <c r="V761" s="7"/>
      <c r="W761" s="7"/>
      <c r="X761" s="7"/>
      <c r="Y761" s="7"/>
      <c r="Z761" s="7"/>
      <c r="AA761" s="7"/>
      <c r="AB761" s="7"/>
      <c r="AC761" s="7"/>
      <c r="AD761" s="7"/>
      <c r="AE761" s="7"/>
      <c r="AF761" s="7"/>
      <c r="AG761" s="7"/>
      <c r="AH761" s="7"/>
    </row>
    <row r="762" spans="2:34" ht="21" customHeight="1">
      <c r="B762" s="25"/>
      <c r="C762" s="7"/>
      <c r="D762" s="7"/>
      <c r="E762" s="7"/>
      <c r="F762" s="26"/>
      <c r="G762" s="26"/>
      <c r="H762" s="98"/>
      <c r="I762" s="98"/>
      <c r="J762" s="7"/>
      <c r="K762" s="7"/>
      <c r="L762" s="7"/>
      <c r="M762" s="7"/>
      <c r="N762" s="7"/>
      <c r="O762" s="7"/>
      <c r="P762" s="7"/>
      <c r="Q762" s="7"/>
      <c r="R762" s="7"/>
      <c r="S762" s="7"/>
      <c r="T762" s="7"/>
      <c r="U762" s="7"/>
      <c r="V762" s="7"/>
      <c r="W762" s="7"/>
      <c r="X762" s="7"/>
      <c r="Y762" s="7"/>
      <c r="Z762" s="7"/>
      <c r="AA762" s="7"/>
      <c r="AB762" s="7"/>
      <c r="AC762" s="7"/>
      <c r="AD762" s="7"/>
      <c r="AE762" s="7"/>
      <c r="AF762" s="7"/>
      <c r="AG762" s="7"/>
      <c r="AH762" s="7"/>
    </row>
    <row r="763" spans="2:34" ht="21" customHeight="1">
      <c r="B763" s="25"/>
      <c r="C763" s="7"/>
      <c r="D763" s="7"/>
      <c r="E763" s="7"/>
      <c r="F763" s="26"/>
      <c r="G763" s="26"/>
      <c r="H763" s="98"/>
      <c r="I763" s="98"/>
      <c r="J763" s="7"/>
      <c r="K763" s="7"/>
      <c r="L763" s="7"/>
      <c r="M763" s="7"/>
      <c r="N763" s="7"/>
      <c r="O763" s="7"/>
      <c r="P763" s="7"/>
      <c r="Q763" s="7"/>
      <c r="R763" s="7"/>
      <c r="S763" s="7"/>
      <c r="T763" s="7"/>
      <c r="U763" s="7"/>
      <c r="V763" s="7"/>
      <c r="W763" s="7"/>
      <c r="X763" s="7"/>
      <c r="Y763" s="7"/>
      <c r="Z763" s="7"/>
      <c r="AA763" s="7"/>
      <c r="AB763" s="7"/>
      <c r="AC763" s="7"/>
      <c r="AD763" s="7"/>
      <c r="AE763" s="7"/>
      <c r="AF763" s="7"/>
      <c r="AG763" s="7"/>
      <c r="AH763" s="7"/>
    </row>
    <row r="764" spans="2:34" ht="21" customHeight="1">
      <c r="B764" s="25"/>
      <c r="C764" s="7"/>
      <c r="D764" s="7"/>
      <c r="E764" s="7"/>
      <c r="F764" s="26"/>
      <c r="G764" s="26"/>
      <c r="H764" s="98"/>
      <c r="I764" s="98"/>
      <c r="J764" s="7"/>
      <c r="K764" s="7"/>
      <c r="L764" s="7"/>
      <c r="M764" s="7"/>
      <c r="N764" s="7"/>
      <c r="O764" s="7"/>
      <c r="P764" s="7"/>
      <c r="Q764" s="7"/>
      <c r="R764" s="7"/>
      <c r="S764" s="7"/>
      <c r="T764" s="7"/>
      <c r="U764" s="7"/>
      <c r="V764" s="7"/>
      <c r="W764" s="7"/>
      <c r="X764" s="7"/>
      <c r="Y764" s="7"/>
      <c r="Z764" s="7"/>
      <c r="AA764" s="7"/>
      <c r="AB764" s="7"/>
      <c r="AC764" s="7"/>
      <c r="AD764" s="7"/>
      <c r="AE764" s="7"/>
      <c r="AF764" s="7"/>
      <c r="AG764" s="7"/>
      <c r="AH764" s="7"/>
    </row>
    <row r="765" spans="2:34" ht="21" customHeight="1">
      <c r="B765" s="25"/>
      <c r="C765" s="7"/>
      <c r="D765" s="7"/>
      <c r="E765" s="7"/>
      <c r="F765" s="26"/>
      <c r="G765" s="26"/>
      <c r="H765" s="98"/>
      <c r="I765" s="98"/>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row>
    <row r="766" spans="2:34" ht="21" customHeight="1">
      <c r="B766" s="25"/>
      <c r="C766" s="7"/>
      <c r="D766" s="7"/>
      <c r="E766" s="7"/>
      <c r="F766" s="26"/>
      <c r="G766" s="26"/>
      <c r="H766" s="98"/>
      <c r="I766" s="98"/>
      <c r="J766" s="7"/>
      <c r="K766" s="7"/>
      <c r="L766" s="7"/>
      <c r="M766" s="7"/>
      <c r="N766" s="7"/>
      <c r="O766" s="7"/>
      <c r="P766" s="7"/>
      <c r="Q766" s="7"/>
      <c r="R766" s="7"/>
      <c r="S766" s="7"/>
      <c r="T766" s="7"/>
      <c r="U766" s="7"/>
      <c r="V766" s="7"/>
      <c r="W766" s="7"/>
      <c r="X766" s="7"/>
      <c r="Y766" s="7"/>
      <c r="Z766" s="7"/>
      <c r="AA766" s="7"/>
      <c r="AB766" s="7"/>
      <c r="AC766" s="7"/>
      <c r="AD766" s="7"/>
      <c r="AE766" s="7"/>
      <c r="AF766" s="7"/>
      <c r="AG766" s="7"/>
      <c r="AH766" s="7"/>
    </row>
    <row r="767" spans="2:34" ht="21" customHeight="1">
      <c r="B767" s="25"/>
      <c r="C767" s="7"/>
      <c r="D767" s="7"/>
      <c r="E767" s="7"/>
      <c r="F767" s="26"/>
      <c r="G767" s="26"/>
      <c r="H767" s="98"/>
      <c r="I767" s="98"/>
      <c r="J767" s="7"/>
      <c r="K767" s="7"/>
      <c r="L767" s="7"/>
      <c r="M767" s="7"/>
      <c r="N767" s="7"/>
      <c r="O767" s="7"/>
      <c r="P767" s="7"/>
      <c r="Q767" s="7"/>
      <c r="R767" s="7"/>
      <c r="S767" s="7"/>
      <c r="T767" s="7"/>
      <c r="U767" s="7"/>
      <c r="V767" s="7"/>
      <c r="W767" s="7"/>
      <c r="X767" s="7"/>
      <c r="Y767" s="7"/>
      <c r="Z767" s="7"/>
      <c r="AA767" s="7"/>
      <c r="AB767" s="7"/>
      <c r="AC767" s="7"/>
      <c r="AD767" s="7"/>
      <c r="AE767" s="7"/>
      <c r="AF767" s="7"/>
      <c r="AG767" s="7"/>
      <c r="AH767" s="7"/>
    </row>
    <row r="768" spans="2:34" ht="21" customHeight="1">
      <c r="B768" s="25"/>
      <c r="C768" s="7"/>
      <c r="D768" s="7"/>
      <c r="E768" s="7"/>
      <c r="F768" s="26"/>
      <c r="G768" s="26"/>
      <c r="H768" s="98"/>
      <c r="I768" s="98"/>
      <c r="J768" s="7"/>
      <c r="K768" s="7"/>
      <c r="L768" s="7"/>
      <c r="M768" s="7"/>
      <c r="N768" s="7"/>
      <c r="O768" s="7"/>
      <c r="P768" s="7"/>
      <c r="Q768" s="7"/>
      <c r="R768" s="7"/>
      <c r="S768" s="7"/>
      <c r="T768" s="7"/>
      <c r="U768" s="7"/>
      <c r="V768" s="7"/>
      <c r="W768" s="7"/>
      <c r="X768" s="7"/>
      <c r="Y768" s="7"/>
      <c r="Z768" s="7"/>
      <c r="AA768" s="7"/>
      <c r="AB768" s="7"/>
      <c r="AC768" s="7"/>
      <c r="AD768" s="7"/>
      <c r="AE768" s="7"/>
      <c r="AF768" s="7"/>
      <c r="AG768" s="7"/>
      <c r="AH768" s="7"/>
    </row>
    <row r="769" spans="2:34" ht="21" customHeight="1">
      <c r="B769" s="25"/>
      <c r="C769" s="7"/>
      <c r="D769" s="7"/>
      <c r="E769" s="7"/>
      <c r="F769" s="26"/>
      <c r="G769" s="26"/>
      <c r="H769" s="98"/>
      <c r="I769" s="98"/>
      <c r="J769" s="7"/>
      <c r="K769" s="7"/>
      <c r="L769" s="7"/>
      <c r="M769" s="7"/>
      <c r="N769" s="7"/>
      <c r="O769" s="7"/>
      <c r="P769" s="7"/>
      <c r="Q769" s="7"/>
      <c r="R769" s="7"/>
      <c r="S769" s="7"/>
      <c r="T769" s="7"/>
      <c r="U769" s="7"/>
      <c r="V769" s="7"/>
      <c r="W769" s="7"/>
      <c r="X769" s="7"/>
      <c r="Y769" s="7"/>
      <c r="Z769" s="7"/>
      <c r="AA769" s="7"/>
      <c r="AB769" s="7"/>
      <c r="AC769" s="7"/>
      <c r="AD769" s="7"/>
      <c r="AE769" s="7"/>
      <c r="AF769" s="7"/>
      <c r="AG769" s="7"/>
      <c r="AH769" s="7"/>
    </row>
    <row r="770" spans="2:34" ht="21" customHeight="1">
      <c r="B770" s="25"/>
      <c r="C770" s="7"/>
      <c r="D770" s="7"/>
      <c r="E770" s="7"/>
      <c r="F770" s="26"/>
      <c r="G770" s="26"/>
      <c r="H770" s="98"/>
      <c r="I770" s="98"/>
      <c r="J770" s="7"/>
      <c r="K770" s="7"/>
      <c r="L770" s="7"/>
      <c r="M770" s="7"/>
      <c r="N770" s="7"/>
      <c r="O770" s="7"/>
      <c r="P770" s="7"/>
      <c r="Q770" s="7"/>
      <c r="R770" s="7"/>
      <c r="S770" s="7"/>
      <c r="T770" s="7"/>
      <c r="U770" s="7"/>
      <c r="V770" s="7"/>
      <c r="W770" s="7"/>
      <c r="X770" s="7"/>
      <c r="Y770" s="7"/>
      <c r="Z770" s="7"/>
      <c r="AA770" s="7"/>
      <c r="AB770" s="7"/>
      <c r="AC770" s="7"/>
      <c r="AD770" s="7"/>
      <c r="AE770" s="7"/>
      <c r="AF770" s="7"/>
      <c r="AG770" s="7"/>
      <c r="AH770" s="7"/>
    </row>
    <row r="771" spans="2:34" ht="21" customHeight="1">
      <c r="B771" s="25"/>
      <c r="C771" s="7"/>
      <c r="D771" s="7"/>
      <c r="E771" s="7"/>
      <c r="F771" s="26"/>
      <c r="G771" s="26"/>
      <c r="H771" s="98"/>
      <c r="I771" s="98"/>
      <c r="J771" s="7"/>
      <c r="K771" s="7"/>
      <c r="L771" s="7"/>
      <c r="M771" s="7"/>
      <c r="N771" s="7"/>
      <c r="O771" s="7"/>
      <c r="P771" s="7"/>
      <c r="Q771" s="7"/>
      <c r="R771" s="7"/>
      <c r="S771" s="7"/>
      <c r="T771" s="7"/>
      <c r="U771" s="7"/>
      <c r="V771" s="7"/>
      <c r="W771" s="7"/>
      <c r="X771" s="7"/>
      <c r="Y771" s="7"/>
      <c r="Z771" s="7"/>
      <c r="AA771" s="7"/>
      <c r="AB771" s="7"/>
      <c r="AC771" s="7"/>
      <c r="AD771" s="7"/>
      <c r="AE771" s="7"/>
      <c r="AF771" s="7"/>
      <c r="AG771" s="7"/>
      <c r="AH771" s="7"/>
    </row>
    <row r="772" spans="2:34" ht="21" customHeight="1">
      <c r="B772" s="25"/>
      <c r="C772" s="7"/>
      <c r="D772" s="7"/>
      <c r="E772" s="7"/>
      <c r="F772" s="26"/>
      <c r="G772" s="26"/>
      <c r="H772" s="98"/>
      <c r="I772" s="98"/>
      <c r="J772" s="7"/>
      <c r="K772" s="7"/>
      <c r="L772" s="7"/>
      <c r="M772" s="7"/>
      <c r="N772" s="7"/>
      <c r="O772" s="7"/>
      <c r="P772" s="7"/>
      <c r="Q772" s="7"/>
      <c r="R772" s="7"/>
      <c r="S772" s="7"/>
      <c r="T772" s="7"/>
      <c r="U772" s="7"/>
      <c r="V772" s="7"/>
      <c r="W772" s="7"/>
      <c r="X772" s="7"/>
      <c r="Y772" s="7"/>
      <c r="Z772" s="7"/>
      <c r="AA772" s="7"/>
      <c r="AB772" s="7"/>
      <c r="AC772" s="7"/>
      <c r="AD772" s="7"/>
      <c r="AE772" s="7"/>
      <c r="AF772" s="7"/>
      <c r="AG772" s="7"/>
      <c r="AH772" s="7"/>
    </row>
    <row r="773" spans="2:34" ht="21" customHeight="1">
      <c r="B773" s="25"/>
      <c r="C773" s="7"/>
      <c r="D773" s="7"/>
      <c r="E773" s="7"/>
      <c r="F773" s="26"/>
      <c r="G773" s="26"/>
      <c r="H773" s="98"/>
      <c r="I773" s="98"/>
      <c r="J773" s="7"/>
      <c r="K773" s="7"/>
      <c r="L773" s="7"/>
      <c r="M773" s="7"/>
      <c r="N773" s="7"/>
      <c r="O773" s="7"/>
      <c r="P773" s="7"/>
      <c r="Q773" s="7"/>
      <c r="R773" s="7"/>
      <c r="S773" s="7"/>
      <c r="T773" s="7"/>
      <c r="U773" s="7"/>
      <c r="V773" s="7"/>
      <c r="W773" s="7"/>
      <c r="X773" s="7"/>
      <c r="Y773" s="7"/>
      <c r="Z773" s="7"/>
      <c r="AA773" s="7"/>
      <c r="AB773" s="7"/>
      <c r="AC773" s="7"/>
      <c r="AD773" s="7"/>
      <c r="AE773" s="7"/>
      <c r="AF773" s="7"/>
      <c r="AG773" s="7"/>
      <c r="AH773" s="7"/>
    </row>
    <row r="774" spans="2:34" ht="21" customHeight="1">
      <c r="B774" s="25"/>
      <c r="C774" s="7"/>
      <c r="D774" s="7"/>
      <c r="E774" s="7"/>
      <c r="F774" s="26"/>
      <c r="G774" s="26"/>
      <c r="H774" s="98"/>
      <c r="I774" s="98"/>
      <c r="J774" s="7"/>
      <c r="K774" s="7"/>
      <c r="L774" s="7"/>
      <c r="M774" s="7"/>
      <c r="N774" s="7"/>
      <c r="O774" s="7"/>
      <c r="P774" s="7"/>
      <c r="Q774" s="7"/>
      <c r="R774" s="7"/>
      <c r="S774" s="7"/>
      <c r="T774" s="7"/>
      <c r="U774" s="7"/>
      <c r="V774" s="7"/>
      <c r="W774" s="7"/>
      <c r="X774" s="7"/>
      <c r="Y774" s="7"/>
      <c r="Z774" s="7"/>
      <c r="AA774" s="7"/>
      <c r="AB774" s="7"/>
      <c r="AC774" s="7"/>
      <c r="AD774" s="7"/>
      <c r="AE774" s="7"/>
      <c r="AF774" s="7"/>
      <c r="AG774" s="7"/>
      <c r="AH774" s="7"/>
    </row>
    <row r="775" spans="2:34" ht="21" customHeight="1">
      <c r="B775" s="25"/>
      <c r="C775" s="7"/>
      <c r="D775" s="7"/>
      <c r="E775" s="7"/>
      <c r="F775" s="26"/>
      <c r="G775" s="26"/>
      <c r="H775" s="98"/>
      <c r="I775" s="98"/>
      <c r="J775" s="7"/>
      <c r="K775" s="7"/>
      <c r="L775" s="7"/>
      <c r="M775" s="7"/>
      <c r="N775" s="7"/>
      <c r="O775" s="7"/>
      <c r="P775" s="7"/>
      <c r="Q775" s="7"/>
      <c r="R775" s="7"/>
      <c r="S775" s="7"/>
      <c r="T775" s="7"/>
      <c r="U775" s="7"/>
      <c r="V775" s="7"/>
      <c r="W775" s="7"/>
      <c r="X775" s="7"/>
      <c r="Y775" s="7"/>
      <c r="Z775" s="7"/>
      <c r="AA775" s="7"/>
      <c r="AB775" s="7"/>
      <c r="AC775" s="7"/>
      <c r="AD775" s="7"/>
      <c r="AE775" s="7"/>
      <c r="AF775" s="7"/>
      <c r="AG775" s="7"/>
      <c r="AH775" s="7"/>
    </row>
    <row r="776" spans="2:34" ht="21" customHeight="1">
      <c r="B776" s="25"/>
      <c r="C776" s="7"/>
      <c r="D776" s="7"/>
      <c r="E776" s="7"/>
      <c r="F776" s="26"/>
      <c r="G776" s="26"/>
      <c r="H776" s="98"/>
      <c r="I776" s="98"/>
      <c r="J776" s="7"/>
      <c r="K776" s="7"/>
      <c r="L776" s="7"/>
      <c r="M776" s="7"/>
      <c r="N776" s="7"/>
      <c r="O776" s="7"/>
      <c r="P776" s="7"/>
      <c r="Q776" s="7"/>
      <c r="R776" s="7"/>
      <c r="S776" s="7"/>
      <c r="T776" s="7"/>
      <c r="U776" s="7"/>
      <c r="V776" s="7"/>
      <c r="W776" s="7"/>
      <c r="X776" s="7"/>
      <c r="Y776" s="7"/>
      <c r="Z776" s="7"/>
      <c r="AA776" s="7"/>
      <c r="AB776" s="7"/>
      <c r="AC776" s="7"/>
      <c r="AD776" s="7"/>
      <c r="AE776" s="7"/>
      <c r="AF776" s="7"/>
      <c r="AG776" s="7"/>
      <c r="AH776" s="7"/>
    </row>
    <row r="777" spans="2:34" ht="21" customHeight="1">
      <c r="B777" s="25"/>
      <c r="C777" s="7"/>
      <c r="D777" s="7"/>
      <c r="E777" s="7"/>
      <c r="F777" s="26"/>
      <c r="G777" s="26"/>
      <c r="H777" s="98"/>
      <c r="I777" s="98"/>
      <c r="J777" s="7"/>
      <c r="K777" s="7"/>
      <c r="L777" s="7"/>
      <c r="M777" s="7"/>
      <c r="N777" s="7"/>
      <c r="O777" s="7"/>
      <c r="P777" s="7"/>
      <c r="Q777" s="7"/>
      <c r="R777" s="7"/>
      <c r="S777" s="7"/>
      <c r="T777" s="7"/>
      <c r="U777" s="7"/>
      <c r="V777" s="7"/>
      <c r="W777" s="7"/>
      <c r="X777" s="7"/>
      <c r="Y777" s="7"/>
      <c r="Z777" s="7"/>
      <c r="AA777" s="7"/>
      <c r="AB777" s="7"/>
      <c r="AC777" s="7"/>
      <c r="AD777" s="7"/>
      <c r="AE777" s="7"/>
      <c r="AF777" s="7"/>
      <c r="AG777" s="7"/>
      <c r="AH777" s="7"/>
    </row>
    <row r="778" spans="2:34" ht="21" customHeight="1">
      <c r="B778" s="25"/>
      <c r="C778" s="7"/>
      <c r="D778" s="7"/>
      <c r="E778" s="7"/>
      <c r="F778" s="26"/>
      <c r="G778" s="26"/>
      <c r="H778" s="98"/>
      <c r="I778" s="98"/>
      <c r="J778" s="7"/>
      <c r="K778" s="7"/>
      <c r="L778" s="7"/>
      <c r="M778" s="7"/>
      <c r="N778" s="7"/>
      <c r="O778" s="7"/>
      <c r="P778" s="7"/>
      <c r="Q778" s="7"/>
      <c r="R778" s="7"/>
      <c r="S778" s="7"/>
      <c r="T778" s="7"/>
      <c r="U778" s="7"/>
      <c r="V778" s="7"/>
      <c r="W778" s="7"/>
      <c r="X778" s="7"/>
      <c r="Y778" s="7"/>
      <c r="Z778" s="7"/>
      <c r="AA778" s="7"/>
      <c r="AB778" s="7"/>
      <c r="AC778" s="7"/>
      <c r="AD778" s="7"/>
      <c r="AE778" s="7"/>
      <c r="AF778" s="7"/>
      <c r="AG778" s="7"/>
      <c r="AH778" s="7"/>
    </row>
    <row r="779" spans="2:34" ht="21" customHeight="1">
      <c r="B779" s="25"/>
      <c r="C779" s="7"/>
      <c r="D779" s="7"/>
      <c r="E779" s="7"/>
      <c r="F779" s="26"/>
      <c r="G779" s="26"/>
      <c r="H779" s="98"/>
      <c r="I779" s="98"/>
      <c r="J779" s="7"/>
      <c r="K779" s="7"/>
      <c r="L779" s="7"/>
      <c r="M779" s="7"/>
      <c r="N779" s="7"/>
      <c r="O779" s="7"/>
      <c r="P779" s="7"/>
      <c r="Q779" s="7"/>
      <c r="R779" s="7"/>
      <c r="S779" s="7"/>
      <c r="T779" s="7"/>
      <c r="U779" s="7"/>
      <c r="V779" s="7"/>
      <c r="W779" s="7"/>
      <c r="X779" s="7"/>
      <c r="Y779" s="7"/>
      <c r="Z779" s="7"/>
      <c r="AA779" s="7"/>
      <c r="AB779" s="7"/>
      <c r="AC779" s="7"/>
      <c r="AD779" s="7"/>
      <c r="AE779" s="7"/>
      <c r="AF779" s="7"/>
      <c r="AG779" s="7"/>
      <c r="AH779" s="7"/>
    </row>
    <row r="780" spans="2:34" ht="21" customHeight="1">
      <c r="B780" s="25"/>
      <c r="C780" s="7"/>
      <c r="D780" s="7"/>
      <c r="E780" s="7"/>
      <c r="F780" s="26"/>
      <c r="G780" s="26"/>
      <c r="H780" s="98"/>
      <c r="I780" s="98"/>
      <c r="J780" s="7"/>
      <c r="K780" s="7"/>
      <c r="L780" s="7"/>
      <c r="M780" s="7"/>
      <c r="N780" s="7"/>
      <c r="O780" s="7"/>
      <c r="P780" s="7"/>
      <c r="Q780" s="7"/>
      <c r="R780" s="7"/>
      <c r="S780" s="7"/>
      <c r="T780" s="7"/>
      <c r="U780" s="7"/>
      <c r="V780" s="7"/>
      <c r="W780" s="7"/>
      <c r="X780" s="7"/>
      <c r="Y780" s="7"/>
      <c r="Z780" s="7"/>
      <c r="AA780" s="7"/>
      <c r="AB780" s="7"/>
      <c r="AC780" s="7"/>
      <c r="AD780" s="7"/>
      <c r="AE780" s="7"/>
      <c r="AF780" s="7"/>
      <c r="AG780" s="7"/>
      <c r="AH780" s="7"/>
    </row>
    <row r="781" spans="2:34" ht="21" customHeight="1">
      <c r="B781" s="25"/>
      <c r="C781" s="7"/>
      <c r="D781" s="7"/>
      <c r="E781" s="7"/>
      <c r="F781" s="26"/>
      <c r="G781" s="26"/>
      <c r="H781" s="98"/>
      <c r="I781" s="98"/>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row>
    <row r="782" spans="2:34" ht="21" customHeight="1">
      <c r="B782" s="25"/>
      <c r="C782" s="7"/>
      <c r="D782" s="7"/>
      <c r="E782" s="7"/>
      <c r="F782" s="26"/>
      <c r="G782" s="26"/>
      <c r="H782" s="98"/>
      <c r="I782" s="98"/>
      <c r="J782" s="7"/>
      <c r="K782" s="7"/>
      <c r="L782" s="7"/>
      <c r="M782" s="7"/>
      <c r="N782" s="7"/>
      <c r="O782" s="7"/>
      <c r="P782" s="7"/>
      <c r="Q782" s="7"/>
      <c r="R782" s="7"/>
      <c r="S782" s="7"/>
      <c r="T782" s="7"/>
      <c r="U782" s="7"/>
      <c r="V782" s="7"/>
      <c r="W782" s="7"/>
      <c r="X782" s="7"/>
      <c r="Y782" s="7"/>
      <c r="Z782" s="7"/>
      <c r="AA782" s="7"/>
      <c r="AB782" s="7"/>
      <c r="AC782" s="7"/>
      <c r="AD782" s="7"/>
      <c r="AE782" s="7"/>
      <c r="AF782" s="7"/>
      <c r="AG782" s="7"/>
      <c r="AH782" s="7"/>
    </row>
    <row r="783" spans="2:34" ht="21" customHeight="1">
      <c r="B783" s="25"/>
      <c r="C783" s="7"/>
      <c r="D783" s="7"/>
      <c r="E783" s="7"/>
      <c r="F783" s="26"/>
      <c r="G783" s="26"/>
      <c r="H783" s="98"/>
      <c r="I783" s="98"/>
      <c r="J783" s="7"/>
      <c r="K783" s="7"/>
      <c r="L783" s="7"/>
      <c r="M783" s="7"/>
      <c r="N783" s="7"/>
      <c r="O783" s="7"/>
      <c r="P783" s="7"/>
      <c r="Q783" s="7"/>
      <c r="R783" s="7"/>
      <c r="S783" s="7"/>
      <c r="T783" s="7"/>
      <c r="U783" s="7"/>
      <c r="V783" s="7"/>
      <c r="W783" s="7"/>
      <c r="X783" s="7"/>
      <c r="Y783" s="7"/>
      <c r="Z783" s="7"/>
      <c r="AA783" s="7"/>
      <c r="AB783" s="7"/>
      <c r="AC783" s="7"/>
      <c r="AD783" s="7"/>
      <c r="AE783" s="7"/>
      <c r="AF783" s="7"/>
      <c r="AG783" s="7"/>
      <c r="AH783" s="7"/>
    </row>
    <row r="784" spans="2:34" ht="21" customHeight="1">
      <c r="B784" s="25"/>
      <c r="C784" s="7"/>
      <c r="D784" s="7"/>
      <c r="E784" s="7"/>
      <c r="F784" s="26"/>
      <c r="G784" s="26"/>
      <c r="H784" s="98"/>
      <c r="I784" s="98"/>
      <c r="J784" s="7"/>
      <c r="K784" s="7"/>
      <c r="L784" s="7"/>
      <c r="M784" s="7"/>
      <c r="N784" s="7"/>
      <c r="O784" s="7"/>
      <c r="P784" s="7"/>
      <c r="Q784" s="7"/>
      <c r="R784" s="7"/>
      <c r="S784" s="7"/>
      <c r="T784" s="7"/>
      <c r="U784" s="7"/>
      <c r="V784" s="7"/>
      <c r="W784" s="7"/>
      <c r="X784" s="7"/>
      <c r="Y784" s="7"/>
      <c r="Z784" s="7"/>
      <c r="AA784" s="7"/>
      <c r="AB784" s="7"/>
      <c r="AC784" s="7"/>
      <c r="AD784" s="7"/>
      <c r="AE784" s="7"/>
      <c r="AF784" s="7"/>
      <c r="AG784" s="7"/>
      <c r="AH784" s="7"/>
    </row>
    <row r="785" spans="2:34" ht="21" customHeight="1">
      <c r="B785" s="25"/>
      <c r="C785" s="7"/>
      <c r="D785" s="7"/>
      <c r="E785" s="7"/>
      <c r="F785" s="26"/>
      <c r="G785" s="26"/>
      <c r="H785" s="98"/>
      <c r="I785" s="98"/>
      <c r="J785" s="7"/>
      <c r="K785" s="7"/>
      <c r="L785" s="7"/>
      <c r="M785" s="7"/>
      <c r="N785" s="7"/>
      <c r="O785" s="7"/>
      <c r="P785" s="7"/>
      <c r="Q785" s="7"/>
      <c r="R785" s="7"/>
      <c r="S785" s="7"/>
      <c r="T785" s="7"/>
      <c r="U785" s="7"/>
      <c r="V785" s="7"/>
      <c r="W785" s="7"/>
      <c r="X785" s="7"/>
      <c r="Y785" s="7"/>
      <c r="Z785" s="7"/>
      <c r="AA785" s="7"/>
      <c r="AB785" s="7"/>
      <c r="AC785" s="7"/>
      <c r="AD785" s="7"/>
      <c r="AE785" s="7"/>
      <c r="AF785" s="7"/>
      <c r="AG785" s="7"/>
      <c r="AH785" s="7"/>
    </row>
    <row r="786" spans="2:34" ht="21" customHeight="1">
      <c r="B786" s="25"/>
      <c r="C786" s="7"/>
      <c r="D786" s="7"/>
      <c r="E786" s="7"/>
      <c r="F786" s="26"/>
      <c r="G786" s="26"/>
      <c r="H786" s="98"/>
      <c r="I786" s="98"/>
      <c r="J786" s="7"/>
      <c r="K786" s="7"/>
      <c r="L786" s="7"/>
      <c r="M786" s="7"/>
      <c r="N786" s="7"/>
      <c r="O786" s="7"/>
      <c r="P786" s="7"/>
      <c r="Q786" s="7"/>
      <c r="R786" s="7"/>
      <c r="S786" s="7"/>
      <c r="T786" s="7"/>
      <c r="U786" s="7"/>
      <c r="V786" s="7"/>
      <c r="W786" s="7"/>
      <c r="X786" s="7"/>
      <c r="Y786" s="7"/>
      <c r="Z786" s="7"/>
      <c r="AA786" s="7"/>
      <c r="AB786" s="7"/>
      <c r="AC786" s="7"/>
      <c r="AD786" s="7"/>
      <c r="AE786" s="7"/>
      <c r="AF786" s="7"/>
      <c r="AG786" s="7"/>
      <c r="AH786" s="7"/>
    </row>
    <row r="787" spans="2:34" ht="21" customHeight="1">
      <c r="B787" s="25"/>
      <c r="C787" s="7"/>
      <c r="D787" s="7"/>
      <c r="E787" s="7"/>
      <c r="F787" s="26"/>
      <c r="G787" s="26"/>
      <c r="H787" s="98"/>
      <c r="I787" s="98"/>
      <c r="J787" s="7"/>
      <c r="K787" s="7"/>
      <c r="L787" s="7"/>
      <c r="M787" s="7"/>
      <c r="N787" s="7"/>
      <c r="O787" s="7"/>
      <c r="P787" s="7"/>
      <c r="Q787" s="7"/>
      <c r="R787" s="7"/>
      <c r="S787" s="7"/>
      <c r="T787" s="7"/>
      <c r="U787" s="7"/>
      <c r="V787" s="7"/>
      <c r="W787" s="7"/>
      <c r="X787" s="7"/>
      <c r="Y787" s="7"/>
      <c r="Z787" s="7"/>
      <c r="AA787" s="7"/>
      <c r="AB787" s="7"/>
      <c r="AC787" s="7"/>
      <c r="AD787" s="7"/>
      <c r="AE787" s="7"/>
      <c r="AF787" s="7"/>
      <c r="AG787" s="7"/>
      <c r="AH787" s="7"/>
    </row>
    <row r="788" spans="2:34" ht="21" customHeight="1">
      <c r="B788" s="25"/>
      <c r="C788" s="7"/>
      <c r="D788" s="7"/>
      <c r="E788" s="7"/>
      <c r="F788" s="26"/>
      <c r="G788" s="26"/>
      <c r="H788" s="98"/>
      <c r="I788" s="98"/>
      <c r="J788" s="7"/>
      <c r="K788" s="7"/>
      <c r="L788" s="7"/>
      <c r="M788" s="7"/>
      <c r="N788" s="7"/>
      <c r="O788" s="7"/>
      <c r="P788" s="7"/>
      <c r="Q788" s="7"/>
      <c r="R788" s="7"/>
      <c r="S788" s="7"/>
      <c r="T788" s="7"/>
      <c r="U788" s="7"/>
      <c r="V788" s="7"/>
      <c r="W788" s="7"/>
      <c r="X788" s="7"/>
      <c r="Y788" s="7"/>
      <c r="Z788" s="7"/>
      <c r="AA788" s="7"/>
      <c r="AB788" s="7"/>
      <c r="AC788" s="7"/>
      <c r="AD788" s="7"/>
      <c r="AE788" s="7"/>
      <c r="AF788" s="7"/>
      <c r="AG788" s="7"/>
      <c r="AH788" s="7"/>
    </row>
    <row r="789" spans="2:34" ht="21" customHeight="1">
      <c r="B789" s="25"/>
      <c r="C789" s="7"/>
      <c r="D789" s="7"/>
      <c r="E789" s="7"/>
      <c r="F789" s="26"/>
      <c r="G789" s="26"/>
      <c r="H789" s="98"/>
      <c r="I789" s="98"/>
      <c r="J789" s="7"/>
      <c r="K789" s="7"/>
      <c r="L789" s="7"/>
      <c r="M789" s="7"/>
      <c r="N789" s="7"/>
      <c r="O789" s="7"/>
      <c r="P789" s="7"/>
      <c r="Q789" s="7"/>
      <c r="R789" s="7"/>
      <c r="S789" s="7"/>
      <c r="T789" s="7"/>
      <c r="U789" s="7"/>
      <c r="V789" s="7"/>
      <c r="W789" s="7"/>
      <c r="X789" s="7"/>
      <c r="Y789" s="7"/>
      <c r="Z789" s="7"/>
      <c r="AA789" s="7"/>
      <c r="AB789" s="7"/>
      <c r="AC789" s="7"/>
      <c r="AD789" s="7"/>
      <c r="AE789" s="7"/>
      <c r="AF789" s="7"/>
      <c r="AG789" s="7"/>
      <c r="AH789" s="7"/>
    </row>
    <row r="790" spans="2:34" ht="21" customHeight="1">
      <c r="B790" s="25"/>
      <c r="C790" s="7"/>
      <c r="D790" s="7"/>
      <c r="E790" s="7"/>
      <c r="F790" s="26"/>
      <c r="G790" s="26"/>
      <c r="H790" s="98"/>
      <c r="I790" s="98"/>
      <c r="J790" s="7"/>
      <c r="K790" s="7"/>
      <c r="L790" s="7"/>
      <c r="M790" s="7"/>
      <c r="N790" s="7"/>
      <c r="O790" s="7"/>
      <c r="P790" s="7"/>
      <c r="Q790" s="7"/>
      <c r="R790" s="7"/>
      <c r="S790" s="7"/>
      <c r="T790" s="7"/>
      <c r="U790" s="7"/>
      <c r="V790" s="7"/>
      <c r="W790" s="7"/>
      <c r="X790" s="7"/>
      <c r="Y790" s="7"/>
      <c r="Z790" s="7"/>
      <c r="AA790" s="7"/>
      <c r="AB790" s="7"/>
      <c r="AC790" s="7"/>
      <c r="AD790" s="7"/>
      <c r="AE790" s="7"/>
      <c r="AF790" s="7"/>
      <c r="AG790" s="7"/>
      <c r="AH790" s="7"/>
    </row>
    <row r="791" spans="2:34" ht="21" customHeight="1">
      <c r="B791" s="25"/>
      <c r="C791" s="7"/>
      <c r="D791" s="7"/>
      <c r="E791" s="7"/>
      <c r="F791" s="26"/>
      <c r="G791" s="26"/>
      <c r="H791" s="98"/>
      <c r="I791" s="98"/>
      <c r="J791" s="7"/>
      <c r="K791" s="7"/>
      <c r="L791" s="7"/>
      <c r="M791" s="7"/>
      <c r="N791" s="7"/>
      <c r="O791" s="7"/>
      <c r="P791" s="7"/>
      <c r="Q791" s="7"/>
      <c r="R791" s="7"/>
      <c r="S791" s="7"/>
      <c r="T791" s="7"/>
      <c r="U791" s="7"/>
      <c r="V791" s="7"/>
      <c r="W791" s="7"/>
      <c r="X791" s="7"/>
      <c r="Y791" s="7"/>
      <c r="Z791" s="7"/>
      <c r="AA791" s="7"/>
      <c r="AB791" s="7"/>
      <c r="AC791" s="7"/>
      <c r="AD791" s="7"/>
      <c r="AE791" s="7"/>
      <c r="AF791" s="7"/>
      <c r="AG791" s="7"/>
      <c r="AH791" s="7"/>
    </row>
    <row r="792" spans="2:34" ht="21" customHeight="1">
      <c r="B792" s="25"/>
      <c r="C792" s="7"/>
      <c r="D792" s="7"/>
      <c r="E792" s="7"/>
      <c r="F792" s="26"/>
      <c r="G792" s="26"/>
      <c r="H792" s="98"/>
      <c r="I792" s="98"/>
      <c r="J792" s="7"/>
      <c r="K792" s="7"/>
      <c r="L792" s="7"/>
      <c r="M792" s="7"/>
      <c r="N792" s="7"/>
      <c r="O792" s="7"/>
      <c r="P792" s="7"/>
      <c r="Q792" s="7"/>
      <c r="R792" s="7"/>
      <c r="S792" s="7"/>
      <c r="T792" s="7"/>
      <c r="U792" s="7"/>
      <c r="V792" s="7"/>
      <c r="W792" s="7"/>
      <c r="X792" s="7"/>
      <c r="Y792" s="7"/>
      <c r="Z792" s="7"/>
      <c r="AA792" s="7"/>
      <c r="AB792" s="7"/>
      <c r="AC792" s="7"/>
      <c r="AD792" s="7"/>
      <c r="AE792" s="7"/>
      <c r="AF792" s="7"/>
      <c r="AG792" s="7"/>
      <c r="AH792" s="7"/>
    </row>
    <row r="793" spans="2:34" ht="21" customHeight="1">
      <c r="B793" s="25"/>
      <c r="C793" s="7"/>
      <c r="D793" s="7"/>
      <c r="E793" s="7"/>
      <c r="F793" s="26"/>
      <c r="G793" s="26"/>
      <c r="H793" s="98"/>
      <c r="I793" s="98"/>
      <c r="J793" s="7"/>
      <c r="K793" s="7"/>
      <c r="L793" s="7"/>
      <c r="M793" s="7"/>
      <c r="N793" s="7"/>
      <c r="O793" s="7"/>
      <c r="P793" s="7"/>
      <c r="Q793" s="7"/>
      <c r="R793" s="7"/>
      <c r="S793" s="7"/>
      <c r="T793" s="7"/>
      <c r="U793" s="7"/>
      <c r="V793" s="7"/>
      <c r="W793" s="7"/>
      <c r="X793" s="7"/>
      <c r="Y793" s="7"/>
      <c r="Z793" s="7"/>
      <c r="AA793" s="7"/>
      <c r="AB793" s="7"/>
      <c r="AC793" s="7"/>
      <c r="AD793" s="7"/>
      <c r="AE793" s="7"/>
      <c r="AF793" s="7"/>
      <c r="AG793" s="7"/>
      <c r="AH793" s="7"/>
    </row>
    <row r="794" spans="2:34" ht="21" customHeight="1">
      <c r="B794" s="25"/>
      <c r="C794" s="7"/>
      <c r="D794" s="7"/>
      <c r="E794" s="7"/>
      <c r="F794" s="26"/>
      <c r="G794" s="26"/>
      <c r="H794" s="98"/>
      <c r="I794" s="98"/>
      <c r="J794" s="7"/>
      <c r="K794" s="7"/>
      <c r="L794" s="7"/>
      <c r="M794" s="7"/>
      <c r="N794" s="7"/>
      <c r="O794" s="7"/>
      <c r="P794" s="7"/>
      <c r="Q794" s="7"/>
      <c r="R794" s="7"/>
      <c r="S794" s="7"/>
      <c r="T794" s="7"/>
      <c r="U794" s="7"/>
      <c r="V794" s="7"/>
      <c r="W794" s="7"/>
      <c r="X794" s="7"/>
      <c r="Y794" s="7"/>
      <c r="Z794" s="7"/>
      <c r="AA794" s="7"/>
      <c r="AB794" s="7"/>
      <c r="AC794" s="7"/>
      <c r="AD794" s="7"/>
      <c r="AE794" s="7"/>
      <c r="AF794" s="7"/>
      <c r="AG794" s="7"/>
      <c r="AH794" s="7"/>
    </row>
    <row r="795" spans="2:34" ht="21" customHeight="1">
      <c r="B795" s="25"/>
      <c r="C795" s="7"/>
      <c r="D795" s="7"/>
      <c r="E795" s="7"/>
      <c r="F795" s="26"/>
      <c r="G795" s="26"/>
      <c r="H795" s="98"/>
      <c r="I795" s="98"/>
      <c r="J795" s="7"/>
      <c r="K795" s="7"/>
      <c r="L795" s="7"/>
      <c r="M795" s="7"/>
      <c r="N795" s="7"/>
      <c r="O795" s="7"/>
      <c r="P795" s="7"/>
      <c r="Q795" s="7"/>
      <c r="R795" s="7"/>
      <c r="S795" s="7"/>
      <c r="T795" s="7"/>
      <c r="U795" s="7"/>
      <c r="V795" s="7"/>
      <c r="W795" s="7"/>
      <c r="X795" s="7"/>
      <c r="Y795" s="7"/>
      <c r="Z795" s="7"/>
      <c r="AA795" s="7"/>
      <c r="AB795" s="7"/>
      <c r="AC795" s="7"/>
      <c r="AD795" s="7"/>
      <c r="AE795" s="7"/>
      <c r="AF795" s="7"/>
      <c r="AG795" s="7"/>
      <c r="AH795" s="7"/>
    </row>
    <row r="796" spans="2:34" ht="21" customHeight="1">
      <c r="B796" s="25"/>
      <c r="C796" s="7"/>
      <c r="D796" s="7"/>
      <c r="E796" s="7"/>
      <c r="F796" s="26"/>
      <c r="G796" s="26"/>
      <c r="H796" s="98"/>
      <c r="I796" s="98"/>
      <c r="J796" s="7"/>
      <c r="K796" s="7"/>
      <c r="L796" s="7"/>
      <c r="M796" s="7"/>
      <c r="N796" s="7"/>
      <c r="O796" s="7"/>
      <c r="P796" s="7"/>
      <c r="Q796" s="7"/>
      <c r="R796" s="7"/>
      <c r="S796" s="7"/>
      <c r="T796" s="7"/>
      <c r="U796" s="7"/>
      <c r="V796" s="7"/>
      <c r="W796" s="7"/>
      <c r="X796" s="7"/>
      <c r="Y796" s="7"/>
      <c r="Z796" s="7"/>
      <c r="AA796" s="7"/>
      <c r="AB796" s="7"/>
      <c r="AC796" s="7"/>
      <c r="AD796" s="7"/>
      <c r="AE796" s="7"/>
      <c r="AF796" s="7"/>
      <c r="AG796" s="7"/>
      <c r="AH796" s="7"/>
    </row>
    <row r="797" spans="2:34" ht="21" customHeight="1">
      <c r="B797" s="25"/>
      <c r="C797" s="7"/>
      <c r="D797" s="7"/>
      <c r="E797" s="7"/>
      <c r="F797" s="26"/>
      <c r="G797" s="26"/>
      <c r="H797" s="98"/>
      <c r="I797" s="98"/>
      <c r="J797" s="7"/>
      <c r="K797" s="7"/>
      <c r="L797" s="7"/>
      <c r="M797" s="7"/>
      <c r="N797" s="7"/>
      <c r="O797" s="7"/>
      <c r="P797" s="7"/>
      <c r="Q797" s="7"/>
      <c r="R797" s="7"/>
      <c r="S797" s="7"/>
      <c r="T797" s="7"/>
      <c r="U797" s="7"/>
      <c r="V797" s="7"/>
      <c r="W797" s="7"/>
      <c r="X797" s="7"/>
      <c r="Y797" s="7"/>
      <c r="Z797" s="7"/>
      <c r="AA797" s="7"/>
      <c r="AB797" s="7"/>
      <c r="AC797" s="7"/>
      <c r="AD797" s="7"/>
      <c r="AE797" s="7"/>
      <c r="AF797" s="7"/>
      <c r="AG797" s="7"/>
      <c r="AH797" s="7"/>
    </row>
    <row r="798" spans="2:34" ht="21" customHeight="1">
      <c r="B798" s="25"/>
      <c r="C798" s="7"/>
      <c r="D798" s="7"/>
      <c r="E798" s="7"/>
      <c r="F798" s="26"/>
      <c r="G798" s="26"/>
      <c r="H798" s="98"/>
      <c r="I798" s="98"/>
      <c r="J798" s="7"/>
      <c r="K798" s="7"/>
      <c r="L798" s="7"/>
      <c r="M798" s="7"/>
      <c r="N798" s="7"/>
      <c r="O798" s="7"/>
      <c r="P798" s="7"/>
      <c r="Q798" s="7"/>
      <c r="R798" s="7"/>
      <c r="S798" s="7"/>
      <c r="T798" s="7"/>
      <c r="U798" s="7"/>
      <c r="V798" s="7"/>
      <c r="W798" s="7"/>
      <c r="X798" s="7"/>
      <c r="Y798" s="7"/>
      <c r="Z798" s="7"/>
      <c r="AA798" s="7"/>
      <c r="AB798" s="7"/>
      <c r="AC798" s="7"/>
      <c r="AD798" s="7"/>
      <c r="AE798" s="7"/>
      <c r="AF798" s="7"/>
      <c r="AG798" s="7"/>
      <c r="AH798" s="7"/>
    </row>
    <row r="799" spans="2:34" ht="21" customHeight="1">
      <c r="B799" s="25"/>
      <c r="C799" s="7"/>
      <c r="D799" s="7"/>
      <c r="E799" s="7"/>
      <c r="F799" s="26"/>
      <c r="G799" s="26"/>
      <c r="H799" s="98"/>
      <c r="I799" s="98"/>
      <c r="J799" s="7"/>
      <c r="K799" s="7"/>
      <c r="L799" s="7"/>
      <c r="M799" s="7"/>
      <c r="N799" s="7"/>
      <c r="O799" s="7"/>
      <c r="P799" s="7"/>
      <c r="Q799" s="7"/>
      <c r="R799" s="7"/>
      <c r="S799" s="7"/>
      <c r="T799" s="7"/>
      <c r="U799" s="7"/>
      <c r="V799" s="7"/>
      <c r="W799" s="7"/>
      <c r="X799" s="7"/>
      <c r="Y799" s="7"/>
      <c r="Z799" s="7"/>
      <c r="AA799" s="7"/>
      <c r="AB799" s="7"/>
      <c r="AC799" s="7"/>
      <c r="AD799" s="7"/>
      <c r="AE799" s="7"/>
      <c r="AF799" s="7"/>
      <c r="AG799" s="7"/>
      <c r="AH799" s="7"/>
    </row>
    <row r="800" spans="2:34" ht="21" customHeight="1">
      <c r="B800" s="25"/>
      <c r="C800" s="7"/>
      <c r="D800" s="7"/>
      <c r="E800" s="7"/>
      <c r="F800" s="26"/>
      <c r="G800" s="26"/>
      <c r="H800" s="98"/>
      <c r="I800" s="98"/>
      <c r="J800" s="7"/>
      <c r="K800" s="7"/>
      <c r="L800" s="7"/>
      <c r="M800" s="7"/>
      <c r="N800" s="7"/>
      <c r="O800" s="7"/>
      <c r="P800" s="7"/>
      <c r="Q800" s="7"/>
      <c r="R800" s="7"/>
      <c r="S800" s="7"/>
      <c r="T800" s="7"/>
      <c r="U800" s="7"/>
      <c r="V800" s="7"/>
      <c r="W800" s="7"/>
      <c r="X800" s="7"/>
      <c r="Y800" s="7"/>
      <c r="Z800" s="7"/>
      <c r="AA800" s="7"/>
      <c r="AB800" s="7"/>
      <c r="AC800" s="7"/>
      <c r="AD800" s="7"/>
      <c r="AE800" s="7"/>
      <c r="AF800" s="7"/>
      <c r="AG800" s="7"/>
      <c r="AH800" s="7"/>
    </row>
    <row r="801" spans="2:34" ht="21" customHeight="1">
      <c r="B801" s="25"/>
      <c r="C801" s="7"/>
      <c r="D801" s="7"/>
      <c r="E801" s="7"/>
      <c r="F801" s="26"/>
      <c r="G801" s="26"/>
      <c r="H801" s="98"/>
      <c r="I801" s="98"/>
      <c r="J801" s="7"/>
      <c r="K801" s="7"/>
      <c r="L801" s="7"/>
      <c r="M801" s="7"/>
      <c r="N801" s="7"/>
      <c r="O801" s="7"/>
      <c r="P801" s="7"/>
      <c r="Q801" s="7"/>
      <c r="R801" s="7"/>
      <c r="S801" s="7"/>
      <c r="T801" s="7"/>
      <c r="U801" s="7"/>
      <c r="V801" s="7"/>
      <c r="W801" s="7"/>
      <c r="X801" s="7"/>
      <c r="Y801" s="7"/>
      <c r="Z801" s="7"/>
      <c r="AA801" s="7"/>
      <c r="AB801" s="7"/>
      <c r="AC801" s="7"/>
      <c r="AD801" s="7"/>
      <c r="AE801" s="7"/>
      <c r="AF801" s="7"/>
      <c r="AG801" s="7"/>
      <c r="AH801" s="7"/>
    </row>
    <row r="802" spans="2:34" ht="21" customHeight="1">
      <c r="B802" s="25"/>
      <c r="C802" s="7"/>
      <c r="D802" s="7"/>
      <c r="E802" s="7"/>
      <c r="F802" s="26"/>
      <c r="G802" s="26"/>
      <c r="H802" s="98"/>
      <c r="I802" s="98"/>
      <c r="J802" s="7"/>
      <c r="K802" s="7"/>
      <c r="L802" s="7"/>
      <c r="M802" s="7"/>
      <c r="N802" s="7"/>
      <c r="O802" s="7"/>
      <c r="P802" s="7"/>
      <c r="Q802" s="7"/>
      <c r="R802" s="7"/>
      <c r="S802" s="7"/>
      <c r="T802" s="7"/>
      <c r="U802" s="7"/>
      <c r="V802" s="7"/>
      <c r="W802" s="7"/>
      <c r="X802" s="7"/>
      <c r="Y802" s="7"/>
      <c r="Z802" s="7"/>
      <c r="AA802" s="7"/>
      <c r="AB802" s="7"/>
      <c r="AC802" s="7"/>
      <c r="AD802" s="7"/>
      <c r="AE802" s="7"/>
      <c r="AF802" s="7"/>
      <c r="AG802" s="7"/>
      <c r="AH802" s="7"/>
    </row>
    <row r="803" spans="2:34" ht="21" customHeight="1">
      <c r="B803" s="25"/>
      <c r="C803" s="7"/>
      <c r="D803" s="7"/>
      <c r="E803" s="7"/>
      <c r="F803" s="26"/>
      <c r="G803" s="26"/>
      <c r="H803" s="98"/>
      <c r="I803" s="98"/>
      <c r="J803" s="7"/>
      <c r="K803" s="7"/>
      <c r="L803" s="7"/>
      <c r="M803" s="7"/>
      <c r="N803" s="7"/>
      <c r="O803" s="7"/>
      <c r="P803" s="7"/>
      <c r="Q803" s="7"/>
      <c r="R803" s="7"/>
      <c r="S803" s="7"/>
      <c r="T803" s="7"/>
      <c r="U803" s="7"/>
      <c r="V803" s="7"/>
      <c r="W803" s="7"/>
      <c r="X803" s="7"/>
      <c r="Y803" s="7"/>
      <c r="Z803" s="7"/>
      <c r="AA803" s="7"/>
      <c r="AB803" s="7"/>
      <c r="AC803" s="7"/>
      <c r="AD803" s="7"/>
      <c r="AE803" s="7"/>
      <c r="AF803" s="7"/>
      <c r="AG803" s="7"/>
      <c r="AH803" s="7"/>
    </row>
    <row r="804" spans="2:34" ht="21" customHeight="1">
      <c r="B804" s="25"/>
      <c r="C804" s="7"/>
      <c r="D804" s="7"/>
      <c r="E804" s="7"/>
      <c r="F804" s="26"/>
      <c r="G804" s="26"/>
      <c r="H804" s="98"/>
      <c r="I804" s="98"/>
      <c r="J804" s="7"/>
      <c r="K804" s="7"/>
      <c r="L804" s="7"/>
      <c r="M804" s="7"/>
      <c r="N804" s="7"/>
      <c r="O804" s="7"/>
      <c r="P804" s="7"/>
      <c r="Q804" s="7"/>
      <c r="R804" s="7"/>
      <c r="S804" s="7"/>
      <c r="T804" s="7"/>
      <c r="U804" s="7"/>
      <c r="V804" s="7"/>
      <c r="W804" s="7"/>
      <c r="X804" s="7"/>
      <c r="Y804" s="7"/>
      <c r="Z804" s="7"/>
      <c r="AA804" s="7"/>
      <c r="AB804" s="7"/>
      <c r="AC804" s="7"/>
      <c r="AD804" s="7"/>
      <c r="AE804" s="7"/>
      <c r="AF804" s="7"/>
      <c r="AG804" s="7"/>
      <c r="AH804" s="7"/>
    </row>
    <row r="805" spans="2:34" ht="21" customHeight="1">
      <c r="B805" s="25"/>
      <c r="C805" s="7"/>
      <c r="D805" s="7"/>
      <c r="E805" s="7"/>
      <c r="F805" s="26"/>
      <c r="G805" s="26"/>
      <c r="H805" s="98"/>
      <c r="I805" s="98"/>
      <c r="J805" s="7"/>
      <c r="K805" s="7"/>
      <c r="L805" s="7"/>
      <c r="M805" s="7"/>
      <c r="N805" s="7"/>
      <c r="O805" s="7"/>
      <c r="P805" s="7"/>
      <c r="Q805" s="7"/>
      <c r="R805" s="7"/>
      <c r="S805" s="7"/>
      <c r="T805" s="7"/>
      <c r="U805" s="7"/>
      <c r="V805" s="7"/>
      <c r="W805" s="7"/>
      <c r="X805" s="7"/>
      <c r="Y805" s="7"/>
      <c r="Z805" s="7"/>
      <c r="AA805" s="7"/>
      <c r="AB805" s="7"/>
      <c r="AC805" s="7"/>
      <c r="AD805" s="7"/>
      <c r="AE805" s="7"/>
      <c r="AF805" s="7"/>
      <c r="AG805" s="7"/>
      <c r="AH805" s="7"/>
    </row>
    <row r="806" spans="2:34" ht="21" customHeight="1">
      <c r="B806" s="25"/>
      <c r="C806" s="7"/>
      <c r="D806" s="7"/>
      <c r="E806" s="7"/>
      <c r="F806" s="26"/>
      <c r="G806" s="26"/>
      <c r="H806" s="98"/>
      <c r="I806" s="98"/>
      <c r="J806" s="7"/>
      <c r="K806" s="7"/>
      <c r="L806" s="7"/>
      <c r="M806" s="7"/>
      <c r="N806" s="7"/>
      <c r="O806" s="7"/>
      <c r="P806" s="7"/>
      <c r="Q806" s="7"/>
      <c r="R806" s="7"/>
      <c r="S806" s="7"/>
      <c r="T806" s="7"/>
      <c r="U806" s="7"/>
      <c r="V806" s="7"/>
      <c r="W806" s="7"/>
      <c r="X806" s="7"/>
      <c r="Y806" s="7"/>
      <c r="Z806" s="7"/>
      <c r="AA806" s="7"/>
      <c r="AB806" s="7"/>
      <c r="AC806" s="7"/>
      <c r="AD806" s="7"/>
      <c r="AE806" s="7"/>
      <c r="AF806" s="7"/>
      <c r="AG806" s="7"/>
      <c r="AH806" s="7"/>
    </row>
    <row r="807" spans="2:34" ht="21" customHeight="1">
      <c r="B807" s="25"/>
      <c r="C807" s="7"/>
      <c r="D807" s="7"/>
      <c r="E807" s="7"/>
      <c r="F807" s="26"/>
      <c r="G807" s="26"/>
      <c r="H807" s="98"/>
      <c r="I807" s="98"/>
      <c r="J807" s="7"/>
      <c r="K807" s="7"/>
      <c r="L807" s="7"/>
      <c r="M807" s="7"/>
      <c r="N807" s="7"/>
      <c r="O807" s="7"/>
      <c r="P807" s="7"/>
      <c r="Q807" s="7"/>
      <c r="R807" s="7"/>
      <c r="S807" s="7"/>
      <c r="T807" s="7"/>
      <c r="U807" s="7"/>
      <c r="V807" s="7"/>
      <c r="W807" s="7"/>
      <c r="X807" s="7"/>
      <c r="Y807" s="7"/>
      <c r="Z807" s="7"/>
      <c r="AA807" s="7"/>
      <c r="AB807" s="7"/>
      <c r="AC807" s="7"/>
      <c r="AD807" s="7"/>
      <c r="AE807" s="7"/>
      <c r="AF807" s="7"/>
      <c r="AG807" s="7"/>
      <c r="AH807" s="7"/>
    </row>
    <row r="808" spans="2:34" ht="21" customHeight="1">
      <c r="B808" s="25"/>
      <c r="C808" s="7"/>
      <c r="D808" s="7"/>
      <c r="E808" s="7"/>
      <c r="F808" s="26"/>
      <c r="G808" s="26"/>
      <c r="H808" s="98"/>
      <c r="I808" s="98"/>
      <c r="J808" s="7"/>
      <c r="K808" s="7"/>
      <c r="L808" s="7"/>
      <c r="M808" s="7"/>
      <c r="N808" s="7"/>
      <c r="O808" s="7"/>
      <c r="P808" s="7"/>
      <c r="Q808" s="7"/>
      <c r="R808" s="7"/>
      <c r="S808" s="7"/>
      <c r="T808" s="7"/>
      <c r="U808" s="7"/>
      <c r="V808" s="7"/>
      <c r="W808" s="7"/>
      <c r="X808" s="7"/>
      <c r="Y808" s="7"/>
      <c r="Z808" s="7"/>
      <c r="AA808" s="7"/>
      <c r="AB808" s="7"/>
      <c r="AC808" s="7"/>
      <c r="AD808" s="7"/>
      <c r="AE808" s="7"/>
      <c r="AF808" s="7"/>
      <c r="AG808" s="7"/>
      <c r="AH808" s="7"/>
    </row>
    <row r="809" spans="2:34" ht="21" customHeight="1">
      <c r="B809" s="25"/>
      <c r="C809" s="7"/>
      <c r="D809" s="7"/>
      <c r="E809" s="7"/>
      <c r="F809" s="26"/>
      <c r="G809" s="26"/>
      <c r="H809" s="98"/>
      <c r="I809" s="98"/>
      <c r="J809" s="7"/>
      <c r="K809" s="7"/>
      <c r="L809" s="7"/>
      <c r="M809" s="7"/>
      <c r="N809" s="7"/>
      <c r="O809" s="7"/>
      <c r="P809" s="7"/>
      <c r="Q809" s="7"/>
      <c r="R809" s="7"/>
      <c r="S809" s="7"/>
      <c r="T809" s="7"/>
      <c r="U809" s="7"/>
      <c r="V809" s="7"/>
      <c r="W809" s="7"/>
      <c r="X809" s="7"/>
      <c r="Y809" s="7"/>
      <c r="Z809" s="7"/>
      <c r="AA809" s="7"/>
      <c r="AB809" s="7"/>
      <c r="AC809" s="7"/>
      <c r="AD809" s="7"/>
      <c r="AE809" s="7"/>
      <c r="AF809" s="7"/>
      <c r="AG809" s="7"/>
      <c r="AH809" s="7"/>
    </row>
    <row r="810" spans="2:34" ht="21" customHeight="1">
      <c r="B810" s="25"/>
      <c r="C810" s="7"/>
      <c r="D810" s="7"/>
      <c r="E810" s="7"/>
      <c r="F810" s="26"/>
      <c r="G810" s="26"/>
      <c r="H810" s="98"/>
      <c r="I810" s="98"/>
      <c r="J810" s="7"/>
      <c r="K810" s="7"/>
      <c r="L810" s="7"/>
      <c r="M810" s="7"/>
      <c r="N810" s="7"/>
      <c r="O810" s="7"/>
      <c r="P810" s="7"/>
      <c r="Q810" s="7"/>
      <c r="R810" s="7"/>
      <c r="S810" s="7"/>
      <c r="T810" s="7"/>
      <c r="U810" s="7"/>
      <c r="V810" s="7"/>
      <c r="W810" s="7"/>
      <c r="X810" s="7"/>
      <c r="Y810" s="7"/>
      <c r="Z810" s="7"/>
      <c r="AA810" s="7"/>
      <c r="AB810" s="7"/>
      <c r="AC810" s="7"/>
      <c r="AD810" s="7"/>
      <c r="AE810" s="7"/>
      <c r="AF810" s="7"/>
      <c r="AG810" s="7"/>
      <c r="AH810" s="7"/>
    </row>
    <row r="811" spans="2:34" ht="21" customHeight="1">
      <c r="B811" s="25"/>
      <c r="C811" s="7"/>
      <c r="D811" s="7"/>
      <c r="E811" s="7"/>
      <c r="F811" s="26"/>
      <c r="G811" s="26"/>
      <c r="H811" s="98"/>
      <c r="I811" s="98"/>
      <c r="J811" s="7"/>
      <c r="K811" s="7"/>
      <c r="L811" s="7"/>
      <c r="M811" s="7"/>
      <c r="N811" s="7"/>
      <c r="O811" s="7"/>
      <c r="P811" s="7"/>
      <c r="Q811" s="7"/>
      <c r="R811" s="7"/>
      <c r="S811" s="7"/>
      <c r="T811" s="7"/>
      <c r="U811" s="7"/>
      <c r="V811" s="7"/>
      <c r="W811" s="7"/>
      <c r="X811" s="7"/>
      <c r="Y811" s="7"/>
      <c r="Z811" s="7"/>
      <c r="AA811" s="7"/>
      <c r="AB811" s="7"/>
      <c r="AC811" s="7"/>
      <c r="AD811" s="7"/>
      <c r="AE811" s="7"/>
      <c r="AF811" s="7"/>
      <c r="AG811" s="7"/>
      <c r="AH811" s="7"/>
    </row>
    <row r="812" spans="2:34" ht="21" customHeight="1">
      <c r="B812" s="25"/>
      <c r="C812" s="7"/>
      <c r="D812" s="7"/>
      <c r="E812" s="7"/>
      <c r="F812" s="26"/>
      <c r="G812" s="26"/>
      <c r="H812" s="98"/>
      <c r="I812" s="98"/>
      <c r="J812" s="7"/>
      <c r="K812" s="7"/>
      <c r="L812" s="7"/>
      <c r="M812" s="7"/>
      <c r="N812" s="7"/>
      <c r="O812" s="7"/>
      <c r="P812" s="7"/>
      <c r="Q812" s="7"/>
      <c r="R812" s="7"/>
      <c r="S812" s="7"/>
      <c r="T812" s="7"/>
      <c r="U812" s="7"/>
      <c r="V812" s="7"/>
      <c r="W812" s="7"/>
      <c r="X812" s="7"/>
      <c r="Y812" s="7"/>
      <c r="Z812" s="7"/>
      <c r="AA812" s="7"/>
      <c r="AB812" s="7"/>
      <c r="AC812" s="7"/>
      <c r="AD812" s="7"/>
      <c r="AE812" s="7"/>
      <c r="AF812" s="7"/>
      <c r="AG812" s="7"/>
      <c r="AH812" s="7"/>
    </row>
    <row r="813" spans="2:34" ht="21" customHeight="1">
      <c r="B813" s="25"/>
      <c r="C813" s="7"/>
      <c r="D813" s="7"/>
      <c r="E813" s="7"/>
      <c r="F813" s="26"/>
      <c r="G813" s="26"/>
      <c r="H813" s="98"/>
      <c r="I813" s="98"/>
      <c r="J813" s="7"/>
      <c r="K813" s="7"/>
      <c r="L813" s="7"/>
      <c r="M813" s="7"/>
      <c r="N813" s="7"/>
      <c r="O813" s="7"/>
      <c r="P813" s="7"/>
      <c r="Q813" s="7"/>
      <c r="R813" s="7"/>
      <c r="S813" s="7"/>
      <c r="T813" s="7"/>
      <c r="U813" s="7"/>
      <c r="V813" s="7"/>
      <c r="W813" s="7"/>
      <c r="X813" s="7"/>
      <c r="Y813" s="7"/>
      <c r="Z813" s="7"/>
      <c r="AA813" s="7"/>
      <c r="AB813" s="7"/>
      <c r="AC813" s="7"/>
      <c r="AD813" s="7"/>
      <c r="AE813" s="7"/>
      <c r="AF813" s="7"/>
      <c r="AG813" s="7"/>
      <c r="AH813" s="7"/>
    </row>
    <row r="814" spans="2:34" ht="21" customHeight="1">
      <c r="B814" s="25"/>
      <c r="C814" s="7"/>
      <c r="D814" s="7"/>
      <c r="E814" s="7"/>
      <c r="F814" s="26"/>
      <c r="G814" s="26"/>
      <c r="H814" s="98"/>
      <c r="I814" s="98"/>
      <c r="J814" s="7"/>
      <c r="K814" s="7"/>
      <c r="L814" s="7"/>
      <c r="M814" s="7"/>
      <c r="N814" s="7"/>
      <c r="O814" s="7"/>
      <c r="P814" s="7"/>
      <c r="Q814" s="7"/>
      <c r="R814" s="7"/>
      <c r="S814" s="7"/>
      <c r="T814" s="7"/>
      <c r="U814" s="7"/>
      <c r="V814" s="7"/>
      <c r="W814" s="7"/>
      <c r="X814" s="7"/>
      <c r="Y814" s="7"/>
      <c r="Z814" s="7"/>
      <c r="AA814" s="7"/>
      <c r="AB814" s="7"/>
      <c r="AC814" s="7"/>
      <c r="AD814" s="7"/>
      <c r="AE814" s="7"/>
      <c r="AF814" s="7"/>
      <c r="AG814" s="7"/>
      <c r="AH814" s="7"/>
    </row>
    <row r="815" spans="2:34" ht="21" customHeight="1">
      <c r="B815" s="25"/>
      <c r="C815" s="7"/>
      <c r="D815" s="7"/>
      <c r="E815" s="7"/>
      <c r="F815" s="26"/>
      <c r="G815" s="26"/>
      <c r="H815" s="98"/>
      <c r="I815" s="98"/>
      <c r="J815" s="7"/>
      <c r="K815" s="7"/>
      <c r="L815" s="7"/>
      <c r="M815" s="7"/>
      <c r="N815" s="7"/>
      <c r="O815" s="7"/>
      <c r="P815" s="7"/>
      <c r="Q815" s="7"/>
      <c r="R815" s="7"/>
      <c r="S815" s="7"/>
      <c r="T815" s="7"/>
      <c r="U815" s="7"/>
      <c r="V815" s="7"/>
      <c r="W815" s="7"/>
      <c r="X815" s="7"/>
      <c r="Y815" s="7"/>
      <c r="Z815" s="7"/>
      <c r="AA815" s="7"/>
      <c r="AB815" s="7"/>
      <c r="AC815" s="7"/>
      <c r="AD815" s="7"/>
      <c r="AE815" s="7"/>
      <c r="AF815" s="7"/>
      <c r="AG815" s="7"/>
      <c r="AH815" s="7"/>
    </row>
    <row r="816" spans="2:34" ht="21" customHeight="1">
      <c r="B816" s="25"/>
      <c r="C816" s="7"/>
      <c r="D816" s="7"/>
      <c r="E816" s="7"/>
      <c r="F816" s="26"/>
      <c r="G816" s="26"/>
      <c r="H816" s="98"/>
      <c r="I816" s="98"/>
      <c r="J816" s="7"/>
      <c r="K816" s="7"/>
      <c r="L816" s="7"/>
      <c r="M816" s="7"/>
      <c r="N816" s="7"/>
      <c r="O816" s="7"/>
      <c r="P816" s="7"/>
      <c r="Q816" s="7"/>
      <c r="R816" s="7"/>
      <c r="S816" s="7"/>
      <c r="T816" s="7"/>
      <c r="U816" s="7"/>
      <c r="V816" s="7"/>
      <c r="W816" s="7"/>
      <c r="X816" s="7"/>
      <c r="Y816" s="7"/>
      <c r="Z816" s="7"/>
      <c r="AA816" s="7"/>
      <c r="AB816" s="7"/>
      <c r="AC816" s="7"/>
      <c r="AD816" s="7"/>
      <c r="AE816" s="7"/>
      <c r="AF816" s="7"/>
      <c r="AG816" s="7"/>
      <c r="AH816" s="7"/>
    </row>
    <row r="817" spans="2:34" ht="21" customHeight="1">
      <c r="B817" s="25"/>
      <c r="C817" s="7"/>
      <c r="D817" s="7"/>
      <c r="E817" s="7"/>
      <c r="F817" s="26"/>
      <c r="G817" s="26"/>
      <c r="H817" s="98"/>
      <c r="I817" s="98"/>
      <c r="J817" s="7"/>
      <c r="K817" s="7"/>
      <c r="L817" s="7"/>
      <c r="M817" s="7"/>
      <c r="N817" s="7"/>
      <c r="O817" s="7"/>
      <c r="P817" s="7"/>
      <c r="Q817" s="7"/>
      <c r="R817" s="7"/>
      <c r="S817" s="7"/>
      <c r="T817" s="7"/>
      <c r="U817" s="7"/>
      <c r="V817" s="7"/>
      <c r="W817" s="7"/>
      <c r="X817" s="7"/>
      <c r="Y817" s="7"/>
      <c r="Z817" s="7"/>
      <c r="AA817" s="7"/>
      <c r="AB817" s="7"/>
      <c r="AC817" s="7"/>
      <c r="AD817" s="7"/>
      <c r="AE817" s="7"/>
      <c r="AF817" s="7"/>
      <c r="AG817" s="7"/>
      <c r="AH817" s="7"/>
    </row>
    <row r="818" spans="2:34" ht="21" customHeight="1">
      <c r="B818" s="25"/>
      <c r="C818" s="7"/>
      <c r="D818" s="7"/>
      <c r="E818" s="7"/>
      <c r="F818" s="26"/>
      <c r="G818" s="26"/>
      <c r="H818" s="98"/>
      <c r="I818" s="98"/>
      <c r="J818" s="7"/>
      <c r="K818" s="7"/>
      <c r="L818" s="7"/>
      <c r="M818" s="7"/>
      <c r="N818" s="7"/>
      <c r="O818" s="7"/>
      <c r="P818" s="7"/>
      <c r="Q818" s="7"/>
      <c r="R818" s="7"/>
      <c r="S818" s="7"/>
      <c r="T818" s="7"/>
      <c r="U818" s="7"/>
      <c r="V818" s="7"/>
      <c r="W818" s="7"/>
      <c r="X818" s="7"/>
      <c r="Y818" s="7"/>
      <c r="Z818" s="7"/>
      <c r="AA818" s="7"/>
      <c r="AB818" s="7"/>
      <c r="AC818" s="7"/>
      <c r="AD818" s="7"/>
      <c r="AE818" s="7"/>
      <c r="AF818" s="7"/>
      <c r="AG818" s="7"/>
      <c r="AH818" s="7"/>
    </row>
    <row r="819" spans="2:34" ht="21" customHeight="1">
      <c r="B819" s="25"/>
      <c r="C819" s="7"/>
      <c r="D819" s="7"/>
      <c r="E819" s="7"/>
      <c r="F819" s="26"/>
      <c r="G819" s="26"/>
      <c r="H819" s="98"/>
      <c r="I819" s="98"/>
      <c r="J819" s="7"/>
      <c r="K819" s="7"/>
      <c r="L819" s="7"/>
      <c r="M819" s="7"/>
      <c r="N819" s="7"/>
      <c r="O819" s="7"/>
      <c r="P819" s="7"/>
      <c r="Q819" s="7"/>
      <c r="R819" s="7"/>
      <c r="S819" s="7"/>
      <c r="T819" s="7"/>
      <c r="U819" s="7"/>
      <c r="V819" s="7"/>
      <c r="W819" s="7"/>
      <c r="X819" s="7"/>
      <c r="Y819" s="7"/>
      <c r="Z819" s="7"/>
      <c r="AA819" s="7"/>
      <c r="AB819" s="7"/>
      <c r="AC819" s="7"/>
      <c r="AD819" s="7"/>
      <c r="AE819" s="7"/>
      <c r="AF819" s="7"/>
      <c r="AG819" s="7"/>
      <c r="AH819" s="7"/>
    </row>
    <row r="820" spans="2:34" ht="21" customHeight="1">
      <c r="B820" s="25"/>
      <c r="C820" s="7"/>
      <c r="D820" s="7"/>
      <c r="E820" s="7"/>
      <c r="F820" s="26"/>
      <c r="G820" s="26"/>
      <c r="H820" s="98"/>
      <c r="I820" s="98"/>
      <c r="J820" s="7"/>
      <c r="K820" s="7"/>
      <c r="L820" s="7"/>
      <c r="M820" s="7"/>
      <c r="N820" s="7"/>
      <c r="O820" s="7"/>
      <c r="P820" s="7"/>
      <c r="Q820" s="7"/>
      <c r="R820" s="7"/>
      <c r="S820" s="7"/>
      <c r="T820" s="7"/>
      <c r="U820" s="7"/>
      <c r="V820" s="7"/>
      <c r="W820" s="7"/>
      <c r="X820" s="7"/>
      <c r="Y820" s="7"/>
      <c r="Z820" s="7"/>
      <c r="AA820" s="7"/>
      <c r="AB820" s="7"/>
      <c r="AC820" s="7"/>
      <c r="AD820" s="7"/>
      <c r="AE820" s="7"/>
      <c r="AF820" s="7"/>
      <c r="AG820" s="7"/>
      <c r="AH820" s="7"/>
    </row>
    <row r="821" spans="2:34" ht="21" customHeight="1">
      <c r="B821" s="25"/>
      <c r="C821" s="7"/>
      <c r="D821" s="7"/>
      <c r="E821" s="7"/>
      <c r="F821" s="26"/>
      <c r="G821" s="26"/>
      <c r="H821" s="98"/>
      <c r="I821" s="98"/>
      <c r="J821" s="7"/>
      <c r="K821" s="7"/>
      <c r="L821" s="7"/>
      <c r="M821" s="7"/>
      <c r="N821" s="7"/>
      <c r="O821" s="7"/>
      <c r="P821" s="7"/>
      <c r="Q821" s="7"/>
      <c r="R821" s="7"/>
      <c r="S821" s="7"/>
      <c r="T821" s="7"/>
      <c r="U821" s="7"/>
      <c r="V821" s="7"/>
      <c r="W821" s="7"/>
      <c r="X821" s="7"/>
      <c r="Y821" s="7"/>
      <c r="Z821" s="7"/>
      <c r="AA821" s="7"/>
      <c r="AB821" s="7"/>
      <c r="AC821" s="7"/>
      <c r="AD821" s="7"/>
      <c r="AE821" s="7"/>
      <c r="AF821" s="7"/>
      <c r="AG821" s="7"/>
      <c r="AH821" s="7"/>
    </row>
    <row r="822" spans="2:34" ht="21" customHeight="1">
      <c r="B822" s="25"/>
      <c r="C822" s="7"/>
      <c r="D822" s="7"/>
      <c r="E822" s="7"/>
      <c r="F822" s="26"/>
      <c r="G822" s="26"/>
      <c r="H822" s="98"/>
      <c r="I822" s="98"/>
      <c r="J822" s="7"/>
      <c r="K822" s="7"/>
      <c r="L822" s="7"/>
      <c r="M822" s="7"/>
      <c r="N822" s="7"/>
      <c r="O822" s="7"/>
      <c r="P822" s="7"/>
      <c r="Q822" s="7"/>
      <c r="R822" s="7"/>
      <c r="S822" s="7"/>
      <c r="T822" s="7"/>
      <c r="U822" s="7"/>
      <c r="V822" s="7"/>
      <c r="W822" s="7"/>
      <c r="X822" s="7"/>
      <c r="Y822" s="7"/>
      <c r="Z822" s="7"/>
      <c r="AA822" s="7"/>
      <c r="AB822" s="7"/>
      <c r="AC822" s="7"/>
      <c r="AD822" s="7"/>
      <c r="AE822" s="7"/>
      <c r="AF822" s="7"/>
      <c r="AG822" s="7"/>
      <c r="AH822" s="7"/>
    </row>
    <row r="823" spans="2:34" ht="21" customHeight="1">
      <c r="B823" s="25"/>
      <c r="C823" s="7"/>
      <c r="D823" s="7"/>
      <c r="E823" s="7"/>
      <c r="F823" s="26"/>
      <c r="G823" s="26"/>
      <c r="H823" s="98"/>
      <c r="I823" s="98"/>
      <c r="J823" s="7"/>
      <c r="K823" s="7"/>
      <c r="L823" s="7"/>
      <c r="M823" s="7"/>
      <c r="N823" s="7"/>
      <c r="O823" s="7"/>
      <c r="P823" s="7"/>
      <c r="Q823" s="7"/>
      <c r="R823" s="7"/>
      <c r="S823" s="7"/>
      <c r="T823" s="7"/>
      <c r="U823" s="7"/>
      <c r="V823" s="7"/>
      <c r="W823" s="7"/>
      <c r="X823" s="7"/>
      <c r="Y823" s="7"/>
      <c r="Z823" s="7"/>
      <c r="AA823" s="7"/>
      <c r="AB823" s="7"/>
      <c r="AC823" s="7"/>
      <c r="AD823" s="7"/>
      <c r="AE823" s="7"/>
      <c r="AF823" s="7"/>
      <c r="AG823" s="7"/>
      <c r="AH823" s="7"/>
    </row>
    <row r="824" spans="2:34" ht="21" customHeight="1">
      <c r="B824" s="25"/>
      <c r="C824" s="7"/>
      <c r="D824" s="7"/>
      <c r="E824" s="7"/>
      <c r="F824" s="26"/>
      <c r="G824" s="26"/>
      <c r="H824" s="98"/>
      <c r="I824" s="98"/>
      <c r="J824" s="7"/>
      <c r="K824" s="7"/>
      <c r="L824" s="7"/>
      <c r="M824" s="7"/>
      <c r="N824" s="7"/>
      <c r="O824" s="7"/>
      <c r="P824" s="7"/>
      <c r="Q824" s="7"/>
      <c r="R824" s="7"/>
      <c r="S824" s="7"/>
      <c r="T824" s="7"/>
      <c r="U824" s="7"/>
      <c r="V824" s="7"/>
      <c r="W824" s="7"/>
      <c r="X824" s="7"/>
      <c r="Y824" s="7"/>
      <c r="Z824" s="7"/>
      <c r="AA824" s="7"/>
      <c r="AB824" s="7"/>
      <c r="AC824" s="7"/>
      <c r="AD824" s="7"/>
      <c r="AE824" s="7"/>
      <c r="AF824" s="7"/>
      <c r="AG824" s="7"/>
      <c r="AH824" s="7"/>
    </row>
    <row r="825" spans="2:34" ht="21" customHeight="1">
      <c r="B825" s="25"/>
      <c r="C825" s="7"/>
      <c r="D825" s="7"/>
      <c r="E825" s="7"/>
      <c r="F825" s="26"/>
      <c r="G825" s="26"/>
      <c r="H825" s="98"/>
      <c r="I825" s="98"/>
      <c r="J825" s="7"/>
      <c r="K825" s="7"/>
      <c r="L825" s="7"/>
      <c r="M825" s="7"/>
      <c r="N825" s="7"/>
      <c r="O825" s="7"/>
      <c r="P825" s="7"/>
      <c r="Q825" s="7"/>
      <c r="R825" s="7"/>
      <c r="S825" s="7"/>
      <c r="T825" s="7"/>
      <c r="U825" s="7"/>
      <c r="V825" s="7"/>
      <c r="W825" s="7"/>
      <c r="X825" s="7"/>
      <c r="Y825" s="7"/>
      <c r="Z825" s="7"/>
      <c r="AA825" s="7"/>
      <c r="AB825" s="7"/>
      <c r="AC825" s="7"/>
      <c r="AD825" s="7"/>
      <c r="AE825" s="7"/>
      <c r="AF825" s="7"/>
      <c r="AG825" s="7"/>
      <c r="AH825" s="7"/>
    </row>
    <row r="826" spans="2:34" ht="21" customHeight="1">
      <c r="B826" s="25"/>
      <c r="C826" s="7"/>
      <c r="D826" s="7"/>
      <c r="E826" s="7"/>
      <c r="F826" s="26"/>
      <c r="G826" s="26"/>
      <c r="H826" s="98"/>
      <c r="I826" s="98"/>
      <c r="J826" s="7"/>
      <c r="K826" s="7"/>
      <c r="L826" s="7"/>
      <c r="M826" s="7"/>
      <c r="N826" s="7"/>
      <c r="O826" s="7"/>
      <c r="P826" s="7"/>
      <c r="Q826" s="7"/>
      <c r="R826" s="7"/>
      <c r="S826" s="7"/>
      <c r="T826" s="7"/>
      <c r="U826" s="7"/>
      <c r="V826" s="7"/>
      <c r="W826" s="7"/>
      <c r="X826" s="7"/>
      <c r="Y826" s="7"/>
      <c r="Z826" s="7"/>
      <c r="AA826" s="7"/>
      <c r="AB826" s="7"/>
      <c r="AC826" s="7"/>
      <c r="AD826" s="7"/>
      <c r="AE826" s="7"/>
      <c r="AF826" s="7"/>
      <c r="AG826" s="7"/>
      <c r="AH826" s="7"/>
    </row>
    <row r="827" spans="2:34" ht="21" customHeight="1">
      <c r="B827" s="25"/>
      <c r="C827" s="7"/>
      <c r="D827" s="7"/>
      <c r="E827" s="7"/>
      <c r="F827" s="26"/>
      <c r="G827" s="26"/>
      <c r="H827" s="98"/>
      <c r="I827" s="98"/>
      <c r="J827" s="7"/>
      <c r="K827" s="7"/>
      <c r="L827" s="7"/>
      <c r="M827" s="7"/>
      <c r="N827" s="7"/>
      <c r="O827" s="7"/>
      <c r="P827" s="7"/>
      <c r="Q827" s="7"/>
      <c r="R827" s="7"/>
      <c r="S827" s="7"/>
      <c r="T827" s="7"/>
      <c r="U827" s="7"/>
      <c r="V827" s="7"/>
      <c r="W827" s="7"/>
      <c r="X827" s="7"/>
      <c r="Y827" s="7"/>
      <c r="Z827" s="7"/>
      <c r="AA827" s="7"/>
      <c r="AB827" s="7"/>
      <c r="AC827" s="7"/>
      <c r="AD827" s="7"/>
      <c r="AE827" s="7"/>
      <c r="AF827" s="7"/>
      <c r="AG827" s="7"/>
      <c r="AH827" s="7"/>
    </row>
    <row r="828" spans="2:34" ht="21" customHeight="1">
      <c r="B828" s="25"/>
      <c r="C828" s="7"/>
      <c r="D828" s="7"/>
      <c r="E828" s="7"/>
      <c r="F828" s="26"/>
      <c r="G828" s="26"/>
      <c r="H828" s="98"/>
      <c r="I828" s="98"/>
      <c r="J828" s="7"/>
      <c r="K828" s="7"/>
      <c r="L828" s="7"/>
      <c r="M828" s="7"/>
      <c r="N828" s="7"/>
      <c r="O828" s="7"/>
      <c r="P828" s="7"/>
      <c r="Q828" s="7"/>
      <c r="R828" s="7"/>
      <c r="S828" s="7"/>
      <c r="T828" s="7"/>
      <c r="U828" s="7"/>
      <c r="V828" s="7"/>
      <c r="W828" s="7"/>
      <c r="X828" s="7"/>
      <c r="Y828" s="7"/>
      <c r="Z828" s="7"/>
      <c r="AA828" s="7"/>
      <c r="AB828" s="7"/>
      <c r="AC828" s="7"/>
      <c r="AD828" s="7"/>
      <c r="AE828" s="7"/>
      <c r="AF828" s="7"/>
      <c r="AG828" s="7"/>
      <c r="AH828" s="7"/>
    </row>
    <row r="829" spans="2:34" ht="21" customHeight="1">
      <c r="B829" s="25"/>
      <c r="C829" s="7"/>
      <c r="D829" s="7"/>
      <c r="E829" s="7"/>
      <c r="F829" s="26"/>
      <c r="G829" s="26"/>
      <c r="H829" s="98"/>
      <c r="I829" s="98"/>
      <c r="J829" s="7"/>
      <c r="K829" s="7"/>
      <c r="L829" s="7"/>
      <c r="M829" s="7"/>
      <c r="N829" s="7"/>
      <c r="O829" s="7"/>
      <c r="P829" s="7"/>
      <c r="Q829" s="7"/>
      <c r="R829" s="7"/>
      <c r="S829" s="7"/>
      <c r="T829" s="7"/>
      <c r="U829" s="7"/>
      <c r="V829" s="7"/>
      <c r="W829" s="7"/>
      <c r="X829" s="7"/>
      <c r="Y829" s="7"/>
      <c r="Z829" s="7"/>
      <c r="AA829" s="7"/>
      <c r="AB829" s="7"/>
      <c r="AC829" s="7"/>
      <c r="AD829" s="7"/>
      <c r="AE829" s="7"/>
      <c r="AF829" s="7"/>
      <c r="AG829" s="7"/>
      <c r="AH829" s="7"/>
    </row>
    <row r="830" spans="2:34" ht="21" customHeight="1">
      <c r="B830" s="25"/>
      <c r="C830" s="7"/>
      <c r="D830" s="7"/>
      <c r="E830" s="7"/>
      <c r="F830" s="26"/>
      <c r="G830" s="26"/>
      <c r="H830" s="98"/>
      <c r="I830" s="98"/>
      <c r="J830" s="7"/>
      <c r="K830" s="7"/>
      <c r="L830" s="7"/>
      <c r="M830" s="7"/>
      <c r="N830" s="7"/>
      <c r="O830" s="7"/>
      <c r="P830" s="7"/>
      <c r="Q830" s="7"/>
      <c r="R830" s="7"/>
      <c r="S830" s="7"/>
      <c r="T830" s="7"/>
      <c r="U830" s="7"/>
      <c r="V830" s="7"/>
      <c r="W830" s="7"/>
      <c r="X830" s="7"/>
      <c r="Y830" s="7"/>
      <c r="Z830" s="7"/>
      <c r="AA830" s="7"/>
      <c r="AB830" s="7"/>
      <c r="AC830" s="7"/>
      <c r="AD830" s="7"/>
      <c r="AE830" s="7"/>
      <c r="AF830" s="7"/>
      <c r="AG830" s="7"/>
      <c r="AH830" s="7"/>
    </row>
    <row r="831" spans="2:34" ht="21" customHeight="1">
      <c r="B831" s="25"/>
      <c r="C831" s="7"/>
      <c r="D831" s="7"/>
      <c r="E831" s="7"/>
      <c r="F831" s="26"/>
      <c r="G831" s="26"/>
      <c r="H831" s="98"/>
      <c r="I831" s="98"/>
      <c r="J831" s="7"/>
      <c r="K831" s="7"/>
      <c r="L831" s="7"/>
      <c r="M831" s="7"/>
      <c r="N831" s="7"/>
      <c r="O831" s="7"/>
      <c r="P831" s="7"/>
      <c r="Q831" s="7"/>
      <c r="R831" s="7"/>
      <c r="S831" s="7"/>
      <c r="T831" s="7"/>
      <c r="U831" s="7"/>
      <c r="V831" s="7"/>
      <c r="W831" s="7"/>
      <c r="X831" s="7"/>
      <c r="Y831" s="7"/>
      <c r="Z831" s="7"/>
      <c r="AA831" s="7"/>
      <c r="AB831" s="7"/>
      <c r="AC831" s="7"/>
      <c r="AD831" s="7"/>
      <c r="AE831" s="7"/>
      <c r="AF831" s="7"/>
      <c r="AG831" s="7"/>
      <c r="AH831" s="7"/>
    </row>
    <row r="832" spans="2:34" ht="21" customHeight="1">
      <c r="B832" s="25"/>
      <c r="C832" s="7"/>
      <c r="D832" s="7"/>
      <c r="E832" s="7"/>
      <c r="F832" s="26"/>
      <c r="G832" s="26"/>
      <c r="H832" s="98"/>
      <c r="I832" s="98"/>
      <c r="J832" s="7"/>
      <c r="K832" s="7"/>
      <c r="L832" s="7"/>
      <c r="M832" s="7"/>
      <c r="N832" s="7"/>
      <c r="O832" s="7"/>
      <c r="P832" s="7"/>
      <c r="Q832" s="7"/>
      <c r="R832" s="7"/>
      <c r="S832" s="7"/>
      <c r="T832" s="7"/>
      <c r="U832" s="7"/>
      <c r="V832" s="7"/>
      <c r="W832" s="7"/>
      <c r="X832" s="7"/>
      <c r="Y832" s="7"/>
      <c r="Z832" s="7"/>
      <c r="AA832" s="7"/>
      <c r="AB832" s="7"/>
      <c r="AC832" s="7"/>
      <c r="AD832" s="7"/>
      <c r="AE832" s="7"/>
      <c r="AF832" s="7"/>
      <c r="AG832" s="7"/>
      <c r="AH832" s="7"/>
    </row>
    <row r="833" spans="2:34" ht="21" customHeight="1">
      <c r="B833" s="25"/>
      <c r="C833" s="7"/>
      <c r="D833" s="7"/>
      <c r="E833" s="7"/>
      <c r="F833" s="26"/>
      <c r="G833" s="26"/>
      <c r="H833" s="98"/>
      <c r="I833" s="98"/>
      <c r="J833" s="7"/>
      <c r="K833" s="7"/>
      <c r="L833" s="7"/>
      <c r="M833" s="7"/>
      <c r="N833" s="7"/>
      <c r="O833" s="7"/>
      <c r="P833" s="7"/>
      <c r="Q833" s="7"/>
      <c r="R833" s="7"/>
      <c r="S833" s="7"/>
      <c r="T833" s="7"/>
      <c r="U833" s="7"/>
      <c r="V833" s="7"/>
      <c r="W833" s="7"/>
      <c r="X833" s="7"/>
      <c r="Y833" s="7"/>
      <c r="Z833" s="7"/>
      <c r="AA833" s="7"/>
      <c r="AB833" s="7"/>
      <c r="AC833" s="7"/>
      <c r="AD833" s="7"/>
      <c r="AE833" s="7"/>
      <c r="AF833" s="7"/>
      <c r="AG833" s="7"/>
      <c r="AH833" s="7"/>
    </row>
    <row r="834" spans="2:34" ht="21" customHeight="1">
      <c r="B834" s="25"/>
      <c r="C834" s="7"/>
      <c r="D834" s="7"/>
      <c r="E834" s="7"/>
      <c r="F834" s="26"/>
      <c r="G834" s="26"/>
      <c r="H834" s="98"/>
      <c r="I834" s="98"/>
      <c r="J834" s="7"/>
      <c r="K834" s="7"/>
      <c r="L834" s="7"/>
      <c r="M834" s="7"/>
      <c r="N834" s="7"/>
      <c r="O834" s="7"/>
      <c r="P834" s="7"/>
      <c r="Q834" s="7"/>
      <c r="R834" s="7"/>
      <c r="S834" s="7"/>
      <c r="T834" s="7"/>
      <c r="U834" s="7"/>
      <c r="V834" s="7"/>
      <c r="W834" s="7"/>
      <c r="X834" s="7"/>
      <c r="Y834" s="7"/>
      <c r="Z834" s="7"/>
      <c r="AA834" s="7"/>
      <c r="AB834" s="7"/>
      <c r="AC834" s="7"/>
      <c r="AD834" s="7"/>
      <c r="AE834" s="7"/>
      <c r="AF834" s="7"/>
      <c r="AG834" s="7"/>
      <c r="AH834" s="7"/>
    </row>
    <row r="835" spans="2:34" ht="21" customHeight="1">
      <c r="B835" s="25"/>
      <c r="C835" s="7"/>
      <c r="D835" s="7"/>
      <c r="E835" s="7"/>
      <c r="F835" s="26"/>
      <c r="G835" s="26"/>
      <c r="H835" s="98"/>
      <c r="I835" s="98"/>
      <c r="J835" s="7"/>
      <c r="K835" s="7"/>
      <c r="L835" s="7"/>
      <c r="M835" s="7"/>
      <c r="N835" s="7"/>
      <c r="O835" s="7"/>
      <c r="P835" s="7"/>
      <c r="Q835" s="7"/>
      <c r="R835" s="7"/>
      <c r="S835" s="7"/>
      <c r="T835" s="7"/>
      <c r="U835" s="7"/>
      <c r="V835" s="7"/>
      <c r="W835" s="7"/>
      <c r="X835" s="7"/>
      <c r="Y835" s="7"/>
      <c r="Z835" s="7"/>
      <c r="AA835" s="7"/>
      <c r="AB835" s="7"/>
      <c r="AC835" s="7"/>
      <c r="AD835" s="7"/>
      <c r="AE835" s="7"/>
      <c r="AF835" s="7"/>
      <c r="AG835" s="7"/>
      <c r="AH835" s="7"/>
    </row>
    <row r="836" spans="2:34" ht="21" customHeight="1">
      <c r="B836" s="25"/>
      <c r="C836" s="7"/>
      <c r="D836" s="7"/>
      <c r="E836" s="7"/>
      <c r="F836" s="26"/>
      <c r="G836" s="26"/>
      <c r="H836" s="98"/>
      <c r="I836" s="98"/>
      <c r="J836" s="7"/>
      <c r="K836" s="7"/>
      <c r="L836" s="7"/>
      <c r="M836" s="7"/>
      <c r="N836" s="7"/>
      <c r="O836" s="7"/>
      <c r="P836" s="7"/>
      <c r="Q836" s="7"/>
      <c r="R836" s="7"/>
      <c r="S836" s="7"/>
      <c r="T836" s="7"/>
      <c r="U836" s="7"/>
      <c r="V836" s="7"/>
      <c r="W836" s="7"/>
      <c r="X836" s="7"/>
      <c r="Y836" s="7"/>
      <c r="Z836" s="7"/>
      <c r="AA836" s="7"/>
      <c r="AB836" s="7"/>
      <c r="AC836" s="7"/>
      <c r="AD836" s="7"/>
      <c r="AE836" s="7"/>
      <c r="AF836" s="7"/>
      <c r="AG836" s="7"/>
      <c r="AH836" s="7"/>
    </row>
    <row r="837" spans="2:34" ht="21" customHeight="1">
      <c r="B837" s="25"/>
      <c r="C837" s="7"/>
      <c r="D837" s="7"/>
      <c r="E837" s="7"/>
      <c r="F837" s="26"/>
      <c r="G837" s="26"/>
      <c r="H837" s="98"/>
      <c r="I837" s="98"/>
      <c r="J837" s="7"/>
      <c r="K837" s="7"/>
      <c r="L837" s="7"/>
      <c r="M837" s="7"/>
      <c r="N837" s="7"/>
      <c r="O837" s="7"/>
      <c r="P837" s="7"/>
      <c r="Q837" s="7"/>
      <c r="R837" s="7"/>
      <c r="S837" s="7"/>
      <c r="T837" s="7"/>
      <c r="U837" s="7"/>
      <c r="V837" s="7"/>
      <c r="W837" s="7"/>
      <c r="X837" s="7"/>
      <c r="Y837" s="7"/>
      <c r="Z837" s="7"/>
      <c r="AA837" s="7"/>
      <c r="AB837" s="7"/>
      <c r="AC837" s="7"/>
      <c r="AD837" s="7"/>
      <c r="AE837" s="7"/>
      <c r="AF837" s="7"/>
      <c r="AG837" s="7"/>
      <c r="AH837" s="7"/>
    </row>
    <row r="838" spans="2:34" ht="21" customHeight="1">
      <c r="B838" s="25"/>
      <c r="C838" s="7"/>
      <c r="D838" s="7"/>
      <c r="E838" s="7"/>
      <c r="F838" s="26"/>
      <c r="G838" s="26"/>
      <c r="H838" s="98"/>
      <c r="I838" s="98"/>
      <c r="J838" s="7"/>
      <c r="K838" s="7"/>
      <c r="L838" s="7"/>
      <c r="M838" s="7"/>
      <c r="N838" s="7"/>
      <c r="O838" s="7"/>
      <c r="P838" s="7"/>
      <c r="Q838" s="7"/>
      <c r="R838" s="7"/>
      <c r="S838" s="7"/>
      <c r="T838" s="7"/>
      <c r="U838" s="7"/>
      <c r="V838" s="7"/>
      <c r="W838" s="7"/>
      <c r="X838" s="7"/>
      <c r="Y838" s="7"/>
      <c r="Z838" s="7"/>
      <c r="AA838" s="7"/>
      <c r="AB838" s="7"/>
      <c r="AC838" s="7"/>
      <c r="AD838" s="7"/>
      <c r="AE838" s="7"/>
      <c r="AF838" s="7"/>
      <c r="AG838" s="7"/>
      <c r="AH838" s="7"/>
    </row>
    <row r="839" spans="2:34" ht="21" customHeight="1">
      <c r="B839" s="25"/>
      <c r="C839" s="7"/>
      <c r="D839" s="7"/>
      <c r="E839" s="7"/>
      <c r="F839" s="26"/>
      <c r="G839" s="26"/>
      <c r="H839" s="98"/>
      <c r="I839" s="98"/>
      <c r="J839" s="7"/>
      <c r="K839" s="7"/>
      <c r="L839" s="7"/>
      <c r="M839" s="7"/>
      <c r="N839" s="7"/>
      <c r="O839" s="7"/>
      <c r="P839" s="7"/>
      <c r="Q839" s="7"/>
      <c r="R839" s="7"/>
      <c r="S839" s="7"/>
      <c r="T839" s="7"/>
      <c r="U839" s="7"/>
      <c r="V839" s="7"/>
      <c r="W839" s="7"/>
      <c r="X839" s="7"/>
      <c r="Y839" s="7"/>
      <c r="Z839" s="7"/>
      <c r="AA839" s="7"/>
      <c r="AB839" s="7"/>
      <c r="AC839" s="7"/>
      <c r="AD839" s="7"/>
      <c r="AE839" s="7"/>
      <c r="AF839" s="7"/>
      <c r="AG839" s="7"/>
      <c r="AH839" s="7"/>
    </row>
    <row r="840" spans="2:34" ht="21" customHeight="1">
      <c r="B840" s="25"/>
      <c r="C840" s="7"/>
      <c r="D840" s="7"/>
      <c r="E840" s="7"/>
      <c r="F840" s="26"/>
      <c r="G840" s="26"/>
      <c r="H840" s="98"/>
      <c r="I840" s="98"/>
      <c r="J840" s="7"/>
      <c r="K840" s="7"/>
      <c r="L840" s="7"/>
      <c r="M840" s="7"/>
      <c r="N840" s="7"/>
      <c r="O840" s="7"/>
      <c r="P840" s="7"/>
      <c r="Q840" s="7"/>
      <c r="R840" s="7"/>
      <c r="S840" s="7"/>
      <c r="T840" s="7"/>
      <c r="U840" s="7"/>
      <c r="V840" s="7"/>
      <c r="W840" s="7"/>
      <c r="X840" s="7"/>
      <c r="Y840" s="7"/>
      <c r="Z840" s="7"/>
      <c r="AA840" s="7"/>
      <c r="AB840" s="7"/>
      <c r="AC840" s="7"/>
      <c r="AD840" s="7"/>
      <c r="AE840" s="7"/>
      <c r="AF840" s="7"/>
      <c r="AG840" s="7"/>
      <c r="AH840" s="7"/>
    </row>
    <row r="841" spans="2:34" ht="21" customHeight="1">
      <c r="B841" s="25"/>
      <c r="C841" s="7"/>
      <c r="D841" s="7"/>
      <c r="E841" s="7"/>
      <c r="F841" s="26"/>
      <c r="G841" s="26"/>
      <c r="H841" s="98"/>
      <c r="I841" s="98"/>
      <c r="J841" s="7"/>
      <c r="K841" s="7"/>
      <c r="L841" s="7"/>
      <c r="M841" s="7"/>
      <c r="N841" s="7"/>
      <c r="O841" s="7"/>
      <c r="P841" s="7"/>
      <c r="Q841" s="7"/>
      <c r="R841" s="7"/>
      <c r="S841" s="7"/>
      <c r="T841" s="7"/>
      <c r="U841" s="7"/>
      <c r="V841" s="7"/>
      <c r="W841" s="7"/>
      <c r="X841" s="7"/>
      <c r="Y841" s="7"/>
      <c r="Z841" s="7"/>
      <c r="AA841" s="7"/>
      <c r="AB841" s="7"/>
      <c r="AC841" s="7"/>
      <c r="AD841" s="7"/>
      <c r="AE841" s="7"/>
      <c r="AF841" s="7"/>
      <c r="AG841" s="7"/>
      <c r="AH841" s="7"/>
    </row>
    <row r="842" spans="2:34" ht="21" customHeight="1">
      <c r="B842" s="25"/>
      <c r="C842" s="7"/>
      <c r="D842" s="7"/>
      <c r="E842" s="7"/>
      <c r="F842" s="26"/>
      <c r="G842" s="26"/>
      <c r="H842" s="98"/>
      <c r="I842" s="98"/>
      <c r="J842" s="7"/>
      <c r="K842" s="7"/>
      <c r="L842" s="7"/>
      <c r="M842" s="7"/>
      <c r="N842" s="7"/>
      <c r="O842" s="7"/>
      <c r="P842" s="7"/>
      <c r="Q842" s="7"/>
      <c r="R842" s="7"/>
      <c r="S842" s="7"/>
      <c r="T842" s="7"/>
      <c r="U842" s="7"/>
      <c r="V842" s="7"/>
      <c r="W842" s="7"/>
      <c r="X842" s="7"/>
      <c r="Y842" s="7"/>
      <c r="Z842" s="7"/>
      <c r="AA842" s="7"/>
      <c r="AB842" s="7"/>
      <c r="AC842" s="7"/>
      <c r="AD842" s="7"/>
      <c r="AE842" s="7"/>
      <c r="AF842" s="7"/>
      <c r="AG842" s="7"/>
      <c r="AH842" s="7"/>
    </row>
    <row r="843" spans="2:34" ht="21" customHeight="1">
      <c r="B843" s="25"/>
      <c r="C843" s="7"/>
      <c r="D843" s="7"/>
      <c r="E843" s="7"/>
      <c r="F843" s="26"/>
      <c r="G843" s="26"/>
      <c r="H843" s="98"/>
      <c r="I843" s="98"/>
      <c r="J843" s="7"/>
      <c r="K843" s="7"/>
      <c r="L843" s="7"/>
      <c r="M843" s="7"/>
      <c r="N843" s="7"/>
      <c r="O843" s="7"/>
      <c r="P843" s="7"/>
      <c r="Q843" s="7"/>
      <c r="R843" s="7"/>
      <c r="S843" s="7"/>
      <c r="T843" s="7"/>
      <c r="U843" s="7"/>
      <c r="V843" s="7"/>
      <c r="W843" s="7"/>
      <c r="X843" s="7"/>
      <c r="Y843" s="7"/>
      <c r="Z843" s="7"/>
      <c r="AA843" s="7"/>
      <c r="AB843" s="7"/>
      <c r="AC843" s="7"/>
      <c r="AD843" s="7"/>
      <c r="AE843" s="7"/>
      <c r="AF843" s="7"/>
      <c r="AG843" s="7"/>
      <c r="AH843" s="7"/>
    </row>
    <row r="844" spans="2:34" ht="21" customHeight="1">
      <c r="B844" s="25"/>
      <c r="C844" s="7"/>
      <c r="D844" s="7"/>
      <c r="E844" s="7"/>
      <c r="F844" s="26"/>
      <c r="G844" s="26"/>
      <c r="H844" s="98"/>
      <c r="I844" s="98"/>
      <c r="J844" s="7"/>
      <c r="K844" s="7"/>
      <c r="L844" s="7"/>
      <c r="M844" s="7"/>
      <c r="N844" s="7"/>
      <c r="O844" s="7"/>
      <c r="P844" s="7"/>
      <c r="Q844" s="7"/>
      <c r="R844" s="7"/>
      <c r="S844" s="7"/>
      <c r="T844" s="7"/>
      <c r="U844" s="7"/>
      <c r="V844" s="7"/>
      <c r="W844" s="7"/>
      <c r="X844" s="7"/>
      <c r="Y844" s="7"/>
      <c r="Z844" s="7"/>
      <c r="AA844" s="7"/>
      <c r="AB844" s="7"/>
      <c r="AC844" s="7"/>
      <c r="AD844" s="7"/>
      <c r="AE844" s="7"/>
      <c r="AF844" s="7"/>
      <c r="AG844" s="7"/>
      <c r="AH844" s="7"/>
    </row>
    <row r="845" spans="2:34" ht="21" customHeight="1">
      <c r="B845" s="25"/>
      <c r="C845" s="7"/>
      <c r="D845" s="7"/>
      <c r="E845" s="7"/>
      <c r="F845" s="26"/>
      <c r="G845" s="26"/>
      <c r="H845" s="98"/>
      <c r="I845" s="98"/>
      <c r="J845" s="7"/>
      <c r="K845" s="7"/>
      <c r="L845" s="7"/>
      <c r="M845" s="7"/>
      <c r="N845" s="7"/>
      <c r="O845" s="7"/>
      <c r="P845" s="7"/>
      <c r="Q845" s="7"/>
      <c r="R845" s="7"/>
      <c r="S845" s="7"/>
      <c r="T845" s="7"/>
      <c r="U845" s="7"/>
      <c r="V845" s="7"/>
      <c r="W845" s="7"/>
      <c r="X845" s="7"/>
      <c r="Y845" s="7"/>
      <c r="Z845" s="7"/>
      <c r="AA845" s="7"/>
      <c r="AB845" s="7"/>
      <c r="AC845" s="7"/>
      <c r="AD845" s="7"/>
      <c r="AE845" s="7"/>
      <c r="AF845" s="7"/>
      <c r="AG845" s="7"/>
      <c r="AH845" s="7"/>
    </row>
    <row r="846" spans="2:34" ht="21" customHeight="1">
      <c r="B846" s="25"/>
      <c r="C846" s="7"/>
      <c r="D846" s="7"/>
      <c r="E846" s="7"/>
      <c r="F846" s="26"/>
      <c r="G846" s="26"/>
      <c r="H846" s="98"/>
      <c r="I846" s="98"/>
      <c r="J846" s="7"/>
      <c r="K846" s="7"/>
      <c r="L846" s="7"/>
      <c r="M846" s="7"/>
      <c r="N846" s="7"/>
      <c r="O846" s="7"/>
      <c r="P846" s="7"/>
      <c r="Q846" s="7"/>
      <c r="R846" s="7"/>
      <c r="S846" s="7"/>
      <c r="T846" s="7"/>
      <c r="U846" s="7"/>
      <c r="V846" s="7"/>
      <c r="W846" s="7"/>
      <c r="X846" s="7"/>
      <c r="Y846" s="7"/>
      <c r="Z846" s="7"/>
      <c r="AA846" s="7"/>
      <c r="AB846" s="7"/>
      <c r="AC846" s="7"/>
      <c r="AD846" s="7"/>
      <c r="AE846" s="7"/>
      <c r="AF846" s="7"/>
      <c r="AG846" s="7"/>
      <c r="AH846" s="7"/>
    </row>
    <row r="847" spans="2:34" ht="21" customHeight="1">
      <c r="B847" s="25"/>
      <c r="C847" s="7"/>
      <c r="D847" s="7"/>
      <c r="E847" s="7"/>
      <c r="F847" s="26"/>
      <c r="G847" s="26"/>
      <c r="H847" s="98"/>
      <c r="I847" s="98"/>
      <c r="J847" s="7"/>
      <c r="K847" s="7"/>
      <c r="L847" s="7"/>
      <c r="M847" s="7"/>
      <c r="N847" s="7"/>
      <c r="O847" s="7"/>
      <c r="P847" s="7"/>
      <c r="Q847" s="7"/>
      <c r="R847" s="7"/>
      <c r="S847" s="7"/>
      <c r="T847" s="7"/>
      <c r="U847" s="7"/>
      <c r="V847" s="7"/>
      <c r="W847" s="7"/>
      <c r="X847" s="7"/>
      <c r="Y847" s="7"/>
      <c r="Z847" s="7"/>
      <c r="AA847" s="7"/>
      <c r="AB847" s="7"/>
      <c r="AC847" s="7"/>
      <c r="AD847" s="7"/>
      <c r="AE847" s="7"/>
      <c r="AF847" s="7"/>
      <c r="AG847" s="7"/>
      <c r="AH847" s="7"/>
    </row>
    <row r="848" spans="2:34" ht="21" customHeight="1">
      <c r="B848" s="25"/>
      <c r="C848" s="7"/>
      <c r="D848" s="7"/>
      <c r="E848" s="7"/>
      <c r="F848" s="26"/>
      <c r="G848" s="26"/>
      <c r="H848" s="98"/>
      <c r="I848" s="98"/>
      <c r="J848" s="7"/>
      <c r="K848" s="7"/>
      <c r="L848" s="7"/>
      <c r="M848" s="7"/>
      <c r="N848" s="7"/>
      <c r="O848" s="7"/>
      <c r="P848" s="7"/>
      <c r="Q848" s="7"/>
      <c r="R848" s="7"/>
      <c r="S848" s="7"/>
      <c r="T848" s="7"/>
      <c r="U848" s="7"/>
      <c r="V848" s="7"/>
      <c r="W848" s="7"/>
      <c r="X848" s="7"/>
      <c r="Y848" s="7"/>
      <c r="Z848" s="7"/>
      <c r="AA848" s="7"/>
      <c r="AB848" s="7"/>
      <c r="AC848" s="7"/>
      <c r="AD848" s="7"/>
      <c r="AE848" s="7"/>
      <c r="AF848" s="7"/>
      <c r="AG848" s="7"/>
      <c r="AH848" s="7"/>
    </row>
    <row r="849" spans="2:34" ht="21" customHeight="1">
      <c r="B849" s="25"/>
      <c r="C849" s="7"/>
      <c r="D849" s="7"/>
      <c r="E849" s="7"/>
      <c r="F849" s="26"/>
      <c r="G849" s="26"/>
      <c r="H849" s="98"/>
      <c r="I849" s="98"/>
      <c r="J849" s="7"/>
      <c r="K849" s="7"/>
      <c r="L849" s="7"/>
      <c r="M849" s="7"/>
      <c r="N849" s="7"/>
      <c r="O849" s="7"/>
      <c r="P849" s="7"/>
      <c r="Q849" s="7"/>
      <c r="R849" s="7"/>
      <c r="S849" s="7"/>
      <c r="T849" s="7"/>
      <c r="U849" s="7"/>
      <c r="V849" s="7"/>
      <c r="W849" s="7"/>
      <c r="X849" s="7"/>
      <c r="Y849" s="7"/>
      <c r="Z849" s="7"/>
      <c r="AA849" s="7"/>
      <c r="AB849" s="7"/>
      <c r="AC849" s="7"/>
      <c r="AD849" s="7"/>
      <c r="AE849" s="7"/>
      <c r="AF849" s="7"/>
      <c r="AG849" s="7"/>
      <c r="AH849" s="7"/>
    </row>
    <row r="850" spans="2:34" ht="21" customHeight="1">
      <c r="B850" s="25"/>
      <c r="C850" s="7"/>
      <c r="D850" s="7"/>
      <c r="E850" s="7"/>
      <c r="F850" s="26"/>
      <c r="G850" s="26"/>
      <c r="H850" s="98"/>
      <c r="I850" s="98"/>
      <c r="J850" s="7"/>
      <c r="K850" s="7"/>
      <c r="L850" s="7"/>
      <c r="M850" s="7"/>
      <c r="N850" s="7"/>
      <c r="O850" s="7"/>
      <c r="P850" s="7"/>
      <c r="Q850" s="7"/>
      <c r="R850" s="7"/>
      <c r="S850" s="7"/>
      <c r="T850" s="7"/>
      <c r="U850" s="7"/>
      <c r="V850" s="7"/>
      <c r="W850" s="7"/>
      <c r="X850" s="7"/>
      <c r="Y850" s="7"/>
      <c r="Z850" s="7"/>
      <c r="AA850" s="7"/>
      <c r="AB850" s="7"/>
      <c r="AC850" s="7"/>
      <c r="AD850" s="7"/>
      <c r="AE850" s="7"/>
      <c r="AF850" s="7"/>
      <c r="AG850" s="7"/>
      <c r="AH850" s="7"/>
    </row>
    <row r="851" spans="2:34" ht="21" customHeight="1">
      <c r="B851" s="25"/>
      <c r="C851" s="7"/>
      <c r="D851" s="7"/>
      <c r="E851" s="7"/>
      <c r="F851" s="26"/>
      <c r="G851" s="26"/>
      <c r="H851" s="98"/>
      <c r="I851" s="98"/>
      <c r="J851" s="7"/>
      <c r="K851" s="7"/>
      <c r="L851" s="7"/>
      <c r="M851" s="7"/>
      <c r="N851" s="7"/>
      <c r="O851" s="7"/>
      <c r="P851" s="7"/>
      <c r="Q851" s="7"/>
      <c r="R851" s="7"/>
      <c r="S851" s="7"/>
      <c r="T851" s="7"/>
      <c r="U851" s="7"/>
      <c r="V851" s="7"/>
      <c r="W851" s="7"/>
      <c r="X851" s="7"/>
      <c r="Y851" s="7"/>
      <c r="Z851" s="7"/>
      <c r="AA851" s="7"/>
      <c r="AB851" s="7"/>
      <c r="AC851" s="7"/>
      <c r="AD851" s="7"/>
      <c r="AE851" s="7"/>
      <c r="AF851" s="7"/>
      <c r="AG851" s="7"/>
      <c r="AH851" s="7"/>
    </row>
    <row r="852" spans="2:34" ht="21" customHeight="1">
      <c r="B852" s="25"/>
      <c r="C852" s="7"/>
      <c r="D852" s="7"/>
      <c r="E852" s="7"/>
      <c r="F852" s="26"/>
      <c r="G852" s="26"/>
      <c r="H852" s="98"/>
      <c r="I852" s="98"/>
      <c r="J852" s="7"/>
      <c r="K852" s="7"/>
      <c r="L852" s="7"/>
      <c r="M852" s="7"/>
      <c r="N852" s="7"/>
      <c r="O852" s="7"/>
      <c r="P852" s="7"/>
      <c r="Q852" s="7"/>
      <c r="R852" s="7"/>
      <c r="S852" s="7"/>
      <c r="T852" s="7"/>
      <c r="U852" s="7"/>
      <c r="V852" s="7"/>
      <c r="W852" s="7"/>
      <c r="X852" s="7"/>
      <c r="Y852" s="7"/>
      <c r="Z852" s="7"/>
      <c r="AA852" s="7"/>
      <c r="AB852" s="7"/>
      <c r="AC852" s="7"/>
      <c r="AD852" s="7"/>
      <c r="AE852" s="7"/>
      <c r="AF852" s="7"/>
      <c r="AG852" s="7"/>
      <c r="AH852" s="7"/>
    </row>
    <row r="853" spans="2:34" ht="21" customHeight="1">
      <c r="B853" s="25"/>
      <c r="C853" s="7"/>
      <c r="D853" s="7"/>
      <c r="E853" s="7"/>
      <c r="F853" s="26"/>
      <c r="G853" s="26"/>
      <c r="H853" s="98"/>
      <c r="I853" s="98"/>
      <c r="J853" s="7"/>
      <c r="K853" s="7"/>
      <c r="L853" s="7"/>
      <c r="M853" s="7"/>
      <c r="N853" s="7"/>
      <c r="O853" s="7"/>
      <c r="P853" s="7"/>
      <c r="Q853" s="7"/>
      <c r="R853" s="7"/>
      <c r="S853" s="7"/>
      <c r="T853" s="7"/>
      <c r="U853" s="7"/>
      <c r="V853" s="7"/>
      <c r="W853" s="7"/>
      <c r="X853" s="7"/>
      <c r="Y853" s="7"/>
      <c r="Z853" s="7"/>
      <c r="AA853" s="7"/>
      <c r="AB853" s="7"/>
      <c r="AC853" s="7"/>
      <c r="AD853" s="7"/>
      <c r="AE853" s="7"/>
      <c r="AF853" s="7"/>
      <c r="AG853" s="7"/>
      <c r="AH853" s="7"/>
    </row>
    <row r="854" spans="2:34" ht="21" customHeight="1">
      <c r="B854" s="25"/>
      <c r="C854" s="7"/>
      <c r="D854" s="7"/>
      <c r="E854" s="7"/>
      <c r="F854" s="26"/>
      <c r="G854" s="26"/>
      <c r="H854" s="98"/>
      <c r="I854" s="98"/>
      <c r="J854" s="7"/>
      <c r="K854" s="7"/>
      <c r="L854" s="7"/>
      <c r="M854" s="7"/>
      <c r="N854" s="7"/>
      <c r="O854" s="7"/>
      <c r="P854" s="7"/>
      <c r="Q854" s="7"/>
      <c r="R854" s="7"/>
      <c r="S854" s="7"/>
      <c r="T854" s="7"/>
      <c r="U854" s="7"/>
      <c r="V854" s="7"/>
      <c r="W854" s="7"/>
      <c r="X854" s="7"/>
      <c r="Y854" s="7"/>
      <c r="Z854" s="7"/>
      <c r="AA854" s="7"/>
      <c r="AB854" s="7"/>
      <c r="AC854" s="7"/>
      <c r="AD854" s="7"/>
      <c r="AE854" s="7"/>
      <c r="AF854" s="7"/>
      <c r="AG854" s="7"/>
      <c r="AH854" s="7"/>
    </row>
    <row r="855" spans="2:34" ht="21" customHeight="1">
      <c r="B855" s="25"/>
      <c r="C855" s="7"/>
      <c r="D855" s="7"/>
      <c r="E855" s="7"/>
      <c r="F855" s="26"/>
      <c r="G855" s="26"/>
      <c r="H855" s="98"/>
      <c r="I855" s="98"/>
      <c r="J855" s="7"/>
      <c r="K855" s="7"/>
      <c r="L855" s="7"/>
      <c r="M855" s="7"/>
      <c r="N855" s="7"/>
      <c r="O855" s="7"/>
      <c r="P855" s="7"/>
      <c r="Q855" s="7"/>
      <c r="R855" s="7"/>
      <c r="S855" s="7"/>
      <c r="T855" s="7"/>
      <c r="U855" s="7"/>
      <c r="V855" s="7"/>
      <c r="W855" s="7"/>
      <c r="X855" s="7"/>
      <c r="Y855" s="7"/>
      <c r="Z855" s="7"/>
      <c r="AA855" s="7"/>
      <c r="AB855" s="7"/>
      <c r="AC855" s="7"/>
      <c r="AD855" s="7"/>
      <c r="AE855" s="7"/>
      <c r="AF855" s="7"/>
      <c r="AG855" s="7"/>
      <c r="AH855" s="7"/>
    </row>
    <row r="856" spans="2:34" ht="21" customHeight="1">
      <c r="B856" s="25"/>
      <c r="C856" s="7"/>
      <c r="D856" s="7"/>
      <c r="E856" s="7"/>
      <c r="F856" s="26"/>
      <c r="G856" s="26"/>
      <c r="H856" s="98"/>
      <c r="I856" s="98"/>
      <c r="J856" s="7"/>
      <c r="K856" s="7"/>
      <c r="L856" s="7"/>
      <c r="M856" s="7"/>
      <c r="N856" s="7"/>
      <c r="O856" s="7"/>
      <c r="P856" s="7"/>
      <c r="Q856" s="7"/>
      <c r="R856" s="7"/>
      <c r="S856" s="7"/>
      <c r="T856" s="7"/>
      <c r="U856" s="7"/>
      <c r="V856" s="7"/>
      <c r="W856" s="7"/>
      <c r="X856" s="7"/>
      <c r="Y856" s="7"/>
      <c r="Z856" s="7"/>
      <c r="AA856" s="7"/>
      <c r="AB856" s="7"/>
      <c r="AC856" s="7"/>
      <c r="AD856" s="7"/>
      <c r="AE856" s="7"/>
      <c r="AF856" s="7"/>
      <c r="AG856" s="7"/>
      <c r="AH856" s="7"/>
    </row>
    <row r="857" spans="2:34" ht="21" customHeight="1">
      <c r="B857" s="25"/>
      <c r="C857" s="7"/>
      <c r="D857" s="7"/>
      <c r="E857" s="7"/>
      <c r="F857" s="26"/>
      <c r="G857" s="26"/>
      <c r="H857" s="98"/>
      <c r="I857" s="98"/>
      <c r="J857" s="7"/>
      <c r="K857" s="7"/>
      <c r="L857" s="7"/>
      <c r="M857" s="7"/>
      <c r="N857" s="7"/>
      <c r="O857" s="7"/>
      <c r="P857" s="7"/>
      <c r="Q857" s="7"/>
      <c r="R857" s="7"/>
      <c r="S857" s="7"/>
      <c r="T857" s="7"/>
      <c r="U857" s="7"/>
      <c r="V857" s="7"/>
      <c r="W857" s="7"/>
      <c r="X857" s="7"/>
      <c r="Y857" s="7"/>
      <c r="Z857" s="7"/>
      <c r="AA857" s="7"/>
      <c r="AB857" s="7"/>
      <c r="AC857" s="7"/>
      <c r="AD857" s="7"/>
      <c r="AE857" s="7"/>
      <c r="AF857" s="7"/>
      <c r="AG857" s="7"/>
      <c r="AH857" s="7"/>
    </row>
    <row r="858" spans="2:34" ht="21" customHeight="1">
      <c r="B858" s="25"/>
      <c r="C858" s="7"/>
      <c r="D858" s="7"/>
      <c r="E858" s="7"/>
      <c r="F858" s="26"/>
      <c r="G858" s="26"/>
      <c r="H858" s="98"/>
      <c r="I858" s="98"/>
      <c r="J858" s="7"/>
      <c r="K858" s="7"/>
      <c r="L858" s="7"/>
      <c r="M858" s="7"/>
      <c r="N858" s="7"/>
      <c r="O858" s="7"/>
      <c r="P858" s="7"/>
      <c r="Q858" s="7"/>
      <c r="R858" s="7"/>
      <c r="S858" s="7"/>
      <c r="T858" s="7"/>
      <c r="U858" s="7"/>
      <c r="V858" s="7"/>
      <c r="W858" s="7"/>
      <c r="X858" s="7"/>
      <c r="Y858" s="7"/>
      <c r="Z858" s="7"/>
      <c r="AA858" s="7"/>
      <c r="AB858" s="7"/>
      <c r="AC858" s="7"/>
      <c r="AD858" s="7"/>
      <c r="AE858" s="7"/>
      <c r="AF858" s="7"/>
      <c r="AG858" s="7"/>
      <c r="AH858" s="7"/>
    </row>
    <row r="859" spans="2:34" ht="21" customHeight="1">
      <c r="B859" s="25"/>
      <c r="C859" s="7"/>
      <c r="D859" s="7"/>
      <c r="E859" s="7"/>
      <c r="F859" s="26"/>
      <c r="G859" s="26"/>
      <c r="H859" s="98"/>
      <c r="I859" s="98"/>
      <c r="J859" s="7"/>
      <c r="K859" s="7"/>
      <c r="L859" s="7"/>
      <c r="M859" s="7"/>
      <c r="N859" s="7"/>
      <c r="O859" s="7"/>
      <c r="P859" s="7"/>
      <c r="Q859" s="7"/>
      <c r="R859" s="7"/>
      <c r="S859" s="7"/>
      <c r="T859" s="7"/>
      <c r="U859" s="7"/>
      <c r="V859" s="7"/>
      <c r="W859" s="7"/>
      <c r="X859" s="7"/>
      <c r="Y859" s="7"/>
      <c r="Z859" s="7"/>
      <c r="AA859" s="7"/>
      <c r="AB859" s="7"/>
      <c r="AC859" s="7"/>
      <c r="AD859" s="7"/>
      <c r="AE859" s="7"/>
      <c r="AF859" s="7"/>
      <c r="AG859" s="7"/>
      <c r="AH859" s="7"/>
    </row>
    <row r="860" spans="2:34" ht="21" customHeight="1">
      <c r="B860" s="25"/>
      <c r="C860" s="7"/>
      <c r="D860" s="7"/>
      <c r="E860" s="7"/>
      <c r="F860" s="26"/>
      <c r="G860" s="26"/>
      <c r="H860" s="98"/>
      <c r="I860" s="98"/>
      <c r="J860" s="7"/>
      <c r="K860" s="7"/>
      <c r="L860" s="7"/>
      <c r="M860" s="7"/>
      <c r="N860" s="7"/>
      <c r="O860" s="7"/>
      <c r="P860" s="7"/>
      <c r="Q860" s="7"/>
      <c r="R860" s="7"/>
      <c r="S860" s="7"/>
      <c r="T860" s="7"/>
      <c r="U860" s="7"/>
      <c r="V860" s="7"/>
      <c r="W860" s="7"/>
      <c r="X860" s="7"/>
      <c r="Y860" s="7"/>
      <c r="Z860" s="7"/>
      <c r="AA860" s="7"/>
      <c r="AB860" s="7"/>
      <c r="AC860" s="7"/>
      <c r="AD860" s="7"/>
      <c r="AE860" s="7"/>
      <c r="AF860" s="7"/>
      <c r="AG860" s="7"/>
      <c r="AH860" s="7"/>
    </row>
    <row r="861" spans="2:34" ht="21" customHeight="1">
      <c r="B861" s="25"/>
      <c r="C861" s="7"/>
      <c r="D861" s="7"/>
      <c r="E861" s="7"/>
      <c r="F861" s="26"/>
      <c r="G861" s="26"/>
      <c r="H861" s="98"/>
      <c r="I861" s="98"/>
      <c r="J861" s="7"/>
      <c r="K861" s="7"/>
      <c r="L861" s="7"/>
      <c r="M861" s="7"/>
      <c r="N861" s="7"/>
      <c r="O861" s="7"/>
      <c r="P861" s="7"/>
      <c r="Q861" s="7"/>
      <c r="R861" s="7"/>
      <c r="S861" s="7"/>
      <c r="T861" s="7"/>
      <c r="U861" s="7"/>
      <c r="V861" s="7"/>
      <c r="W861" s="7"/>
      <c r="X861" s="7"/>
      <c r="Y861" s="7"/>
      <c r="Z861" s="7"/>
      <c r="AA861" s="7"/>
      <c r="AB861" s="7"/>
      <c r="AC861" s="7"/>
      <c r="AD861" s="7"/>
      <c r="AE861" s="7"/>
      <c r="AF861" s="7"/>
      <c r="AG861" s="7"/>
      <c r="AH861" s="7"/>
    </row>
    <row r="862" spans="2:34" ht="21" customHeight="1">
      <c r="B862" s="25"/>
      <c r="C862" s="7"/>
      <c r="D862" s="7"/>
      <c r="E862" s="7"/>
      <c r="F862" s="26"/>
      <c r="G862" s="26"/>
      <c r="H862" s="98"/>
      <c r="I862" s="98"/>
      <c r="J862" s="7"/>
      <c r="K862" s="7"/>
      <c r="L862" s="7"/>
      <c r="M862" s="7"/>
      <c r="N862" s="7"/>
      <c r="O862" s="7"/>
      <c r="P862" s="7"/>
      <c r="Q862" s="7"/>
      <c r="R862" s="7"/>
      <c r="S862" s="7"/>
      <c r="T862" s="7"/>
      <c r="U862" s="7"/>
      <c r="V862" s="7"/>
      <c r="W862" s="7"/>
      <c r="X862" s="7"/>
      <c r="Y862" s="7"/>
      <c r="Z862" s="7"/>
      <c r="AA862" s="7"/>
      <c r="AB862" s="7"/>
      <c r="AC862" s="7"/>
      <c r="AD862" s="7"/>
      <c r="AE862" s="7"/>
      <c r="AF862" s="7"/>
      <c r="AG862" s="7"/>
      <c r="AH862" s="7"/>
    </row>
    <row r="863" spans="2:34" ht="21" customHeight="1">
      <c r="B863" s="25"/>
      <c r="C863" s="7"/>
      <c r="D863" s="7"/>
      <c r="E863" s="7"/>
      <c r="F863" s="26"/>
      <c r="G863" s="26"/>
      <c r="H863" s="98"/>
      <c r="I863" s="98"/>
      <c r="J863" s="7"/>
      <c r="K863" s="7"/>
      <c r="L863" s="7"/>
      <c r="M863" s="7"/>
      <c r="N863" s="7"/>
      <c r="O863" s="7"/>
      <c r="P863" s="7"/>
      <c r="Q863" s="7"/>
      <c r="R863" s="7"/>
      <c r="S863" s="7"/>
      <c r="T863" s="7"/>
      <c r="U863" s="7"/>
      <c r="V863" s="7"/>
      <c r="W863" s="7"/>
      <c r="X863" s="7"/>
      <c r="Y863" s="7"/>
      <c r="Z863" s="7"/>
      <c r="AA863" s="7"/>
      <c r="AB863" s="7"/>
      <c r="AC863" s="7"/>
      <c r="AD863" s="7"/>
      <c r="AE863" s="7"/>
      <c r="AF863" s="7"/>
      <c r="AG863" s="7"/>
      <c r="AH863" s="7"/>
    </row>
    <row r="864" spans="2:34" ht="21" customHeight="1">
      <c r="B864" s="25"/>
      <c r="C864" s="7"/>
      <c r="D864" s="7"/>
      <c r="E864" s="7"/>
      <c r="F864" s="26"/>
      <c r="G864" s="26"/>
      <c r="H864" s="98"/>
      <c r="I864" s="98"/>
      <c r="J864" s="7"/>
      <c r="K864" s="7"/>
      <c r="L864" s="7"/>
      <c r="M864" s="7"/>
      <c r="N864" s="7"/>
      <c r="O864" s="7"/>
      <c r="P864" s="7"/>
      <c r="Q864" s="7"/>
      <c r="R864" s="7"/>
      <c r="S864" s="7"/>
      <c r="T864" s="7"/>
      <c r="U864" s="7"/>
      <c r="V864" s="7"/>
      <c r="W864" s="7"/>
      <c r="X864" s="7"/>
      <c r="Y864" s="7"/>
      <c r="Z864" s="7"/>
      <c r="AA864" s="7"/>
      <c r="AB864" s="7"/>
      <c r="AC864" s="7"/>
      <c r="AD864" s="7"/>
      <c r="AE864" s="7"/>
      <c r="AF864" s="7"/>
      <c r="AG864" s="7"/>
      <c r="AH864" s="7"/>
    </row>
    <row r="865" spans="2:34" ht="21" customHeight="1">
      <c r="B865" s="25"/>
      <c r="C865" s="7"/>
      <c r="D865" s="7"/>
      <c r="E865" s="7"/>
      <c r="F865" s="26"/>
      <c r="G865" s="26"/>
      <c r="H865" s="98"/>
      <c r="I865" s="98"/>
      <c r="J865" s="7"/>
      <c r="K865" s="7"/>
      <c r="L865" s="7"/>
      <c r="M865" s="7"/>
      <c r="N865" s="7"/>
      <c r="O865" s="7"/>
      <c r="P865" s="7"/>
      <c r="Q865" s="7"/>
      <c r="R865" s="7"/>
      <c r="S865" s="7"/>
      <c r="T865" s="7"/>
      <c r="U865" s="7"/>
      <c r="V865" s="7"/>
      <c r="W865" s="7"/>
      <c r="X865" s="7"/>
      <c r="Y865" s="7"/>
      <c r="Z865" s="7"/>
      <c r="AA865" s="7"/>
      <c r="AB865" s="7"/>
      <c r="AC865" s="7"/>
      <c r="AD865" s="7"/>
      <c r="AE865" s="7"/>
      <c r="AF865" s="7"/>
      <c r="AG865" s="7"/>
      <c r="AH865" s="7"/>
    </row>
    <row r="866" spans="2:34" ht="21" customHeight="1">
      <c r="B866" s="25"/>
      <c r="C866" s="7"/>
      <c r="D866" s="7"/>
      <c r="E866" s="7"/>
      <c r="F866" s="26"/>
      <c r="G866" s="26"/>
      <c r="H866" s="98"/>
      <c r="I866" s="98"/>
      <c r="J866" s="7"/>
      <c r="K866" s="7"/>
      <c r="L866" s="7"/>
      <c r="M866" s="7"/>
      <c r="N866" s="7"/>
      <c r="O866" s="7"/>
      <c r="P866" s="7"/>
      <c r="Q866" s="7"/>
      <c r="R866" s="7"/>
      <c r="S866" s="7"/>
      <c r="T866" s="7"/>
      <c r="U866" s="7"/>
      <c r="V866" s="7"/>
      <c r="W866" s="7"/>
      <c r="X866" s="7"/>
      <c r="Y866" s="7"/>
      <c r="Z866" s="7"/>
      <c r="AA866" s="7"/>
      <c r="AB866" s="7"/>
      <c r="AC866" s="7"/>
      <c r="AD866" s="7"/>
      <c r="AE866" s="7"/>
      <c r="AF866" s="7"/>
      <c r="AG866" s="7"/>
      <c r="AH866" s="7"/>
    </row>
    <row r="867" spans="2:34" ht="21" customHeight="1">
      <c r="B867" s="25"/>
      <c r="C867" s="7"/>
      <c r="D867" s="7"/>
      <c r="E867" s="7"/>
      <c r="F867" s="26"/>
      <c r="G867" s="26"/>
      <c r="H867" s="98"/>
      <c r="I867" s="98"/>
      <c r="J867" s="7"/>
      <c r="K867" s="7"/>
      <c r="L867" s="7"/>
      <c r="M867" s="7"/>
      <c r="N867" s="7"/>
      <c r="O867" s="7"/>
      <c r="P867" s="7"/>
      <c r="Q867" s="7"/>
      <c r="R867" s="7"/>
      <c r="S867" s="7"/>
      <c r="T867" s="7"/>
      <c r="U867" s="7"/>
      <c r="V867" s="7"/>
      <c r="W867" s="7"/>
      <c r="X867" s="7"/>
      <c r="Y867" s="7"/>
      <c r="Z867" s="7"/>
      <c r="AA867" s="7"/>
      <c r="AB867" s="7"/>
      <c r="AC867" s="7"/>
      <c r="AD867" s="7"/>
      <c r="AE867" s="7"/>
      <c r="AF867" s="7"/>
      <c r="AG867" s="7"/>
      <c r="AH867" s="7"/>
    </row>
    <row r="868" spans="2:34" ht="21" customHeight="1">
      <c r="B868" s="25"/>
      <c r="C868" s="7"/>
      <c r="D868" s="7"/>
      <c r="E868" s="7"/>
      <c r="F868" s="26"/>
      <c r="G868" s="26"/>
      <c r="H868" s="98"/>
      <c r="I868" s="98"/>
      <c r="J868" s="7"/>
      <c r="K868" s="7"/>
      <c r="L868" s="7"/>
      <c r="M868" s="7"/>
      <c r="N868" s="7"/>
      <c r="O868" s="7"/>
      <c r="P868" s="7"/>
      <c r="Q868" s="7"/>
      <c r="R868" s="7"/>
      <c r="S868" s="7"/>
      <c r="T868" s="7"/>
      <c r="U868" s="7"/>
      <c r="V868" s="7"/>
      <c r="W868" s="7"/>
      <c r="X868" s="7"/>
      <c r="Y868" s="7"/>
      <c r="Z868" s="7"/>
      <c r="AA868" s="7"/>
      <c r="AB868" s="7"/>
      <c r="AC868" s="7"/>
      <c r="AD868" s="7"/>
      <c r="AE868" s="7"/>
      <c r="AF868" s="7"/>
      <c r="AG868" s="7"/>
      <c r="AH868" s="7"/>
    </row>
    <row r="869" spans="2:34" ht="21" customHeight="1">
      <c r="B869" s="25"/>
      <c r="C869" s="7"/>
      <c r="D869" s="7"/>
      <c r="E869" s="7"/>
      <c r="F869" s="26"/>
      <c r="G869" s="26"/>
      <c r="H869" s="98"/>
      <c r="I869" s="98"/>
      <c r="J869" s="7"/>
      <c r="K869" s="7"/>
      <c r="L869" s="7"/>
      <c r="M869" s="7"/>
      <c r="N869" s="7"/>
      <c r="O869" s="7"/>
      <c r="P869" s="7"/>
      <c r="Q869" s="7"/>
      <c r="R869" s="7"/>
      <c r="S869" s="7"/>
      <c r="T869" s="7"/>
      <c r="U869" s="7"/>
      <c r="V869" s="7"/>
      <c r="W869" s="7"/>
      <c r="X869" s="7"/>
      <c r="Y869" s="7"/>
      <c r="Z869" s="7"/>
      <c r="AA869" s="7"/>
      <c r="AB869" s="7"/>
      <c r="AC869" s="7"/>
      <c r="AD869" s="7"/>
      <c r="AE869" s="7"/>
      <c r="AF869" s="7"/>
      <c r="AG869" s="7"/>
      <c r="AH869" s="7"/>
    </row>
    <row r="870" spans="2:34" ht="21" customHeight="1">
      <c r="B870" s="25"/>
      <c r="C870" s="7"/>
      <c r="D870" s="7"/>
      <c r="E870" s="7"/>
      <c r="F870" s="26"/>
      <c r="G870" s="26"/>
      <c r="H870" s="98"/>
      <c r="I870" s="98"/>
      <c r="J870" s="7"/>
      <c r="K870" s="7"/>
      <c r="L870" s="7"/>
      <c r="M870" s="7"/>
      <c r="N870" s="7"/>
      <c r="O870" s="7"/>
      <c r="P870" s="7"/>
      <c r="Q870" s="7"/>
      <c r="R870" s="7"/>
      <c r="S870" s="7"/>
      <c r="T870" s="7"/>
      <c r="U870" s="7"/>
      <c r="V870" s="7"/>
      <c r="W870" s="7"/>
      <c r="X870" s="7"/>
      <c r="Y870" s="7"/>
      <c r="Z870" s="7"/>
      <c r="AA870" s="7"/>
      <c r="AB870" s="7"/>
      <c r="AC870" s="7"/>
      <c r="AD870" s="7"/>
      <c r="AE870" s="7"/>
      <c r="AF870" s="7"/>
      <c r="AG870" s="7"/>
      <c r="AH870" s="7"/>
    </row>
    <row r="871" spans="2:34" ht="21" customHeight="1">
      <c r="B871" s="25"/>
      <c r="C871" s="7"/>
      <c r="D871" s="7"/>
      <c r="E871" s="7"/>
      <c r="F871" s="26"/>
      <c r="G871" s="26"/>
      <c r="H871" s="98"/>
      <c r="I871" s="98"/>
      <c r="J871" s="7"/>
      <c r="K871" s="7"/>
      <c r="L871" s="7"/>
      <c r="M871" s="7"/>
      <c r="N871" s="7"/>
      <c r="O871" s="7"/>
      <c r="P871" s="7"/>
      <c r="Q871" s="7"/>
      <c r="R871" s="7"/>
      <c r="S871" s="7"/>
      <c r="T871" s="7"/>
      <c r="U871" s="7"/>
      <c r="V871" s="7"/>
      <c r="W871" s="7"/>
      <c r="X871" s="7"/>
      <c r="Y871" s="7"/>
      <c r="Z871" s="7"/>
      <c r="AA871" s="7"/>
      <c r="AB871" s="7"/>
      <c r="AC871" s="7"/>
      <c r="AD871" s="7"/>
      <c r="AE871" s="7"/>
      <c r="AF871" s="7"/>
      <c r="AG871" s="7"/>
      <c r="AH871" s="7"/>
    </row>
    <row r="872" spans="2:34" ht="21" customHeight="1">
      <c r="B872" s="25"/>
      <c r="C872" s="7"/>
      <c r="D872" s="7"/>
      <c r="E872" s="7"/>
      <c r="F872" s="26"/>
      <c r="G872" s="26"/>
      <c r="H872" s="98"/>
      <c r="I872" s="98"/>
      <c r="J872" s="7"/>
      <c r="K872" s="7"/>
      <c r="L872" s="7"/>
      <c r="M872" s="7"/>
      <c r="N872" s="7"/>
      <c r="O872" s="7"/>
      <c r="P872" s="7"/>
      <c r="Q872" s="7"/>
      <c r="R872" s="7"/>
      <c r="S872" s="7"/>
      <c r="T872" s="7"/>
      <c r="U872" s="7"/>
      <c r="V872" s="7"/>
      <c r="W872" s="7"/>
      <c r="X872" s="7"/>
      <c r="Y872" s="7"/>
      <c r="Z872" s="7"/>
      <c r="AA872" s="7"/>
      <c r="AB872" s="7"/>
      <c r="AC872" s="7"/>
      <c r="AD872" s="7"/>
      <c r="AE872" s="7"/>
      <c r="AF872" s="7"/>
      <c r="AG872" s="7"/>
      <c r="AH872" s="7"/>
    </row>
    <row r="873" spans="2:34" ht="21" customHeight="1">
      <c r="B873" s="25"/>
      <c r="C873" s="7"/>
      <c r="D873" s="7"/>
      <c r="E873" s="7"/>
      <c r="F873" s="26"/>
      <c r="G873" s="26"/>
      <c r="H873" s="98"/>
      <c r="I873" s="98"/>
      <c r="J873" s="7"/>
      <c r="K873" s="7"/>
      <c r="L873" s="7"/>
      <c r="M873" s="7"/>
      <c r="N873" s="7"/>
      <c r="O873" s="7"/>
      <c r="P873" s="7"/>
      <c r="Q873" s="7"/>
      <c r="R873" s="7"/>
      <c r="S873" s="7"/>
      <c r="T873" s="7"/>
      <c r="U873" s="7"/>
      <c r="V873" s="7"/>
      <c r="W873" s="7"/>
      <c r="X873" s="7"/>
      <c r="Y873" s="7"/>
      <c r="Z873" s="7"/>
      <c r="AA873" s="7"/>
      <c r="AB873" s="7"/>
      <c r="AC873" s="7"/>
      <c r="AD873" s="7"/>
      <c r="AE873" s="7"/>
      <c r="AF873" s="7"/>
      <c r="AG873" s="7"/>
      <c r="AH873" s="7"/>
    </row>
    <row r="874" spans="2:34" ht="21" customHeight="1">
      <c r="B874" s="25"/>
      <c r="C874" s="7"/>
      <c r="D874" s="7"/>
      <c r="E874" s="7"/>
      <c r="F874" s="26"/>
      <c r="G874" s="26"/>
      <c r="H874" s="98"/>
      <c r="I874" s="98"/>
      <c r="J874" s="7"/>
      <c r="K874" s="7"/>
      <c r="L874" s="7"/>
      <c r="M874" s="7"/>
      <c r="N874" s="7"/>
      <c r="O874" s="7"/>
      <c r="P874" s="7"/>
      <c r="Q874" s="7"/>
      <c r="R874" s="7"/>
      <c r="S874" s="7"/>
      <c r="T874" s="7"/>
      <c r="U874" s="7"/>
      <c r="V874" s="7"/>
      <c r="W874" s="7"/>
      <c r="X874" s="7"/>
      <c r="Y874" s="7"/>
      <c r="Z874" s="7"/>
      <c r="AA874" s="7"/>
      <c r="AB874" s="7"/>
      <c r="AC874" s="7"/>
      <c r="AD874" s="7"/>
      <c r="AE874" s="7"/>
      <c r="AF874" s="7"/>
      <c r="AG874" s="7"/>
      <c r="AH874" s="7"/>
    </row>
    <row r="875" spans="2:34" ht="21" customHeight="1">
      <c r="B875" s="25"/>
      <c r="C875" s="7"/>
      <c r="D875" s="7"/>
      <c r="E875" s="7"/>
      <c r="F875" s="26"/>
      <c r="G875" s="26"/>
      <c r="H875" s="98"/>
      <c r="I875" s="98"/>
      <c r="J875" s="7"/>
      <c r="K875" s="7"/>
      <c r="L875" s="7"/>
      <c r="M875" s="7"/>
      <c r="N875" s="7"/>
      <c r="O875" s="7"/>
      <c r="P875" s="7"/>
      <c r="Q875" s="7"/>
      <c r="R875" s="7"/>
      <c r="S875" s="7"/>
      <c r="T875" s="7"/>
      <c r="U875" s="7"/>
      <c r="V875" s="7"/>
      <c r="W875" s="7"/>
      <c r="X875" s="7"/>
      <c r="Y875" s="7"/>
      <c r="Z875" s="7"/>
      <c r="AA875" s="7"/>
      <c r="AB875" s="7"/>
      <c r="AC875" s="7"/>
      <c r="AD875" s="7"/>
      <c r="AE875" s="7"/>
      <c r="AF875" s="7"/>
      <c r="AG875" s="7"/>
      <c r="AH875" s="7"/>
    </row>
    <row r="876" spans="2:34" ht="21" customHeight="1">
      <c r="B876" s="25"/>
      <c r="C876" s="7"/>
      <c r="D876" s="7"/>
      <c r="E876" s="7"/>
      <c r="F876" s="26"/>
      <c r="G876" s="26"/>
      <c r="H876" s="98"/>
      <c r="I876" s="98"/>
      <c r="J876" s="7"/>
      <c r="K876" s="7"/>
      <c r="L876" s="7"/>
      <c r="M876" s="7"/>
      <c r="N876" s="7"/>
      <c r="O876" s="7"/>
      <c r="P876" s="7"/>
      <c r="Q876" s="7"/>
      <c r="R876" s="7"/>
      <c r="S876" s="7"/>
      <c r="T876" s="7"/>
      <c r="U876" s="7"/>
      <c r="V876" s="7"/>
      <c r="W876" s="7"/>
      <c r="X876" s="7"/>
      <c r="Y876" s="7"/>
      <c r="Z876" s="7"/>
      <c r="AA876" s="7"/>
      <c r="AB876" s="7"/>
      <c r="AC876" s="7"/>
      <c r="AD876" s="7"/>
      <c r="AE876" s="7"/>
      <c r="AF876" s="7"/>
      <c r="AG876" s="7"/>
      <c r="AH876" s="7"/>
    </row>
    <row r="877" spans="2:34" ht="21" customHeight="1">
      <c r="B877" s="25"/>
      <c r="C877" s="7"/>
      <c r="D877" s="7"/>
      <c r="E877" s="7"/>
      <c r="F877" s="26"/>
      <c r="G877" s="26"/>
      <c r="H877" s="98"/>
      <c r="I877" s="98"/>
      <c r="J877" s="7"/>
      <c r="K877" s="7"/>
      <c r="L877" s="7"/>
      <c r="M877" s="7"/>
      <c r="N877" s="7"/>
      <c r="O877" s="7"/>
      <c r="P877" s="7"/>
      <c r="Q877" s="7"/>
      <c r="R877" s="7"/>
      <c r="S877" s="7"/>
      <c r="T877" s="7"/>
      <c r="U877" s="7"/>
      <c r="V877" s="7"/>
      <c r="W877" s="7"/>
      <c r="X877" s="7"/>
      <c r="Y877" s="7"/>
      <c r="Z877" s="7"/>
      <c r="AA877" s="7"/>
      <c r="AB877" s="7"/>
      <c r="AC877" s="7"/>
      <c r="AD877" s="7"/>
      <c r="AE877" s="7"/>
      <c r="AF877" s="7"/>
      <c r="AG877" s="7"/>
      <c r="AH877" s="7"/>
    </row>
    <row r="878" spans="2:34" ht="21" customHeight="1">
      <c r="B878" s="25"/>
      <c r="C878" s="7"/>
      <c r="D878" s="7"/>
      <c r="E878" s="7"/>
      <c r="F878" s="26"/>
      <c r="G878" s="26"/>
      <c r="H878" s="98"/>
      <c r="I878" s="98"/>
      <c r="J878" s="7"/>
      <c r="K878" s="7"/>
      <c r="L878" s="7"/>
      <c r="M878" s="7"/>
      <c r="N878" s="7"/>
      <c r="O878" s="7"/>
      <c r="P878" s="7"/>
      <c r="Q878" s="7"/>
      <c r="R878" s="7"/>
      <c r="S878" s="7"/>
      <c r="T878" s="7"/>
      <c r="U878" s="7"/>
      <c r="V878" s="7"/>
      <c r="W878" s="7"/>
      <c r="X878" s="7"/>
      <c r="Y878" s="7"/>
      <c r="Z878" s="7"/>
      <c r="AA878" s="7"/>
      <c r="AB878" s="7"/>
      <c r="AC878" s="7"/>
      <c r="AD878" s="7"/>
      <c r="AE878" s="7"/>
      <c r="AF878" s="7"/>
      <c r="AG878" s="7"/>
      <c r="AH878" s="7"/>
    </row>
    <row r="879" spans="2:34" ht="21" customHeight="1">
      <c r="B879" s="25"/>
      <c r="C879" s="7"/>
      <c r="D879" s="7"/>
      <c r="E879" s="7"/>
      <c r="F879" s="26"/>
      <c r="G879" s="26"/>
      <c r="H879" s="98"/>
      <c r="I879" s="98"/>
      <c r="J879" s="7"/>
      <c r="K879" s="7"/>
      <c r="L879" s="7"/>
      <c r="M879" s="7"/>
      <c r="N879" s="7"/>
      <c r="O879" s="7"/>
      <c r="P879" s="7"/>
      <c r="Q879" s="7"/>
      <c r="R879" s="7"/>
      <c r="S879" s="7"/>
      <c r="T879" s="7"/>
      <c r="U879" s="7"/>
      <c r="V879" s="7"/>
      <c r="W879" s="7"/>
      <c r="X879" s="7"/>
      <c r="Y879" s="7"/>
      <c r="Z879" s="7"/>
      <c r="AA879" s="7"/>
      <c r="AB879" s="7"/>
      <c r="AC879" s="7"/>
      <c r="AD879" s="7"/>
      <c r="AE879" s="7"/>
      <c r="AF879" s="7"/>
      <c r="AG879" s="7"/>
      <c r="AH879" s="7"/>
    </row>
    <row r="880" spans="2:34" ht="21" customHeight="1">
      <c r="B880" s="25"/>
      <c r="C880" s="7"/>
      <c r="D880" s="7"/>
      <c r="E880" s="7"/>
      <c r="F880" s="26"/>
      <c r="G880" s="26"/>
      <c r="H880" s="98"/>
      <c r="I880" s="98"/>
      <c r="J880" s="7"/>
      <c r="K880" s="7"/>
      <c r="L880" s="7"/>
      <c r="M880" s="7"/>
      <c r="N880" s="7"/>
      <c r="O880" s="7"/>
      <c r="P880" s="7"/>
      <c r="Q880" s="7"/>
      <c r="R880" s="7"/>
      <c r="S880" s="7"/>
      <c r="T880" s="7"/>
      <c r="U880" s="7"/>
      <c r="V880" s="7"/>
      <c r="W880" s="7"/>
      <c r="X880" s="7"/>
      <c r="Y880" s="7"/>
      <c r="Z880" s="7"/>
      <c r="AA880" s="7"/>
      <c r="AB880" s="7"/>
      <c r="AC880" s="7"/>
      <c r="AD880" s="7"/>
      <c r="AE880" s="7"/>
      <c r="AF880" s="7"/>
      <c r="AG880" s="7"/>
      <c r="AH880" s="7"/>
    </row>
    <row r="881" spans="2:34" ht="21" customHeight="1">
      <c r="B881" s="25"/>
      <c r="C881" s="7"/>
      <c r="D881" s="7"/>
      <c r="E881" s="7"/>
      <c r="F881" s="26"/>
      <c r="G881" s="26"/>
      <c r="H881" s="98"/>
      <c r="I881" s="98"/>
      <c r="J881" s="7"/>
      <c r="K881" s="7"/>
      <c r="L881" s="7"/>
      <c r="M881" s="7"/>
      <c r="N881" s="7"/>
      <c r="O881" s="7"/>
      <c r="P881" s="7"/>
      <c r="Q881" s="7"/>
      <c r="R881" s="7"/>
      <c r="S881" s="7"/>
      <c r="T881" s="7"/>
      <c r="U881" s="7"/>
      <c r="V881" s="7"/>
      <c r="W881" s="7"/>
      <c r="X881" s="7"/>
      <c r="Y881" s="7"/>
      <c r="Z881" s="7"/>
      <c r="AA881" s="7"/>
      <c r="AB881" s="7"/>
      <c r="AC881" s="7"/>
      <c r="AD881" s="7"/>
      <c r="AE881" s="7"/>
      <c r="AF881" s="7"/>
      <c r="AG881" s="7"/>
      <c r="AH881" s="7"/>
    </row>
    <row r="882" spans="2:34" ht="21" customHeight="1">
      <c r="B882" s="25"/>
      <c r="C882" s="7"/>
      <c r="D882" s="7"/>
      <c r="E882" s="7"/>
      <c r="F882" s="26"/>
      <c r="G882" s="26"/>
      <c r="H882" s="98"/>
      <c r="I882" s="98"/>
      <c r="J882" s="7"/>
      <c r="K882" s="7"/>
      <c r="L882" s="7"/>
      <c r="M882" s="7"/>
      <c r="N882" s="7"/>
      <c r="O882" s="7"/>
      <c r="P882" s="7"/>
      <c r="Q882" s="7"/>
      <c r="R882" s="7"/>
      <c r="S882" s="7"/>
      <c r="T882" s="7"/>
      <c r="U882" s="7"/>
      <c r="V882" s="7"/>
      <c r="W882" s="7"/>
      <c r="X882" s="7"/>
      <c r="Y882" s="7"/>
      <c r="Z882" s="7"/>
      <c r="AA882" s="7"/>
      <c r="AB882" s="7"/>
      <c r="AC882" s="7"/>
      <c r="AD882" s="7"/>
      <c r="AE882" s="7"/>
      <c r="AF882" s="7"/>
      <c r="AG882" s="7"/>
      <c r="AH882" s="7"/>
    </row>
    <row r="883" spans="2:34" ht="21" customHeight="1">
      <c r="B883" s="25"/>
      <c r="C883" s="7"/>
      <c r="D883" s="7"/>
      <c r="E883" s="7"/>
      <c r="F883" s="26"/>
      <c r="G883" s="26"/>
      <c r="H883" s="98"/>
      <c r="I883" s="98"/>
      <c r="J883" s="7"/>
      <c r="K883" s="7"/>
      <c r="L883" s="7"/>
      <c r="M883" s="7"/>
      <c r="N883" s="7"/>
      <c r="O883" s="7"/>
      <c r="P883" s="7"/>
      <c r="Q883" s="7"/>
      <c r="R883" s="7"/>
      <c r="S883" s="7"/>
      <c r="T883" s="7"/>
      <c r="U883" s="7"/>
      <c r="V883" s="7"/>
      <c r="W883" s="7"/>
      <c r="X883" s="7"/>
      <c r="Y883" s="7"/>
      <c r="Z883" s="7"/>
      <c r="AA883" s="7"/>
      <c r="AB883" s="7"/>
      <c r="AC883" s="7"/>
      <c r="AD883" s="7"/>
      <c r="AE883" s="7"/>
      <c r="AF883" s="7"/>
      <c r="AG883" s="7"/>
      <c r="AH883" s="7"/>
    </row>
    <row r="884" spans="2:34" ht="21" customHeight="1">
      <c r="B884" s="25"/>
      <c r="C884" s="7"/>
      <c r="D884" s="7"/>
      <c r="E884" s="7"/>
      <c r="F884" s="26"/>
      <c r="G884" s="26"/>
      <c r="H884" s="98"/>
      <c r="I884" s="98"/>
      <c r="J884" s="7"/>
      <c r="K884" s="7"/>
      <c r="L884" s="7"/>
      <c r="M884" s="7"/>
      <c r="N884" s="7"/>
      <c r="O884" s="7"/>
      <c r="P884" s="7"/>
      <c r="Q884" s="7"/>
      <c r="R884" s="7"/>
      <c r="S884" s="7"/>
      <c r="T884" s="7"/>
      <c r="U884" s="7"/>
      <c r="V884" s="7"/>
      <c r="W884" s="7"/>
      <c r="X884" s="7"/>
      <c r="Y884" s="7"/>
      <c r="Z884" s="7"/>
      <c r="AA884" s="7"/>
      <c r="AB884" s="7"/>
      <c r="AC884" s="7"/>
      <c r="AD884" s="7"/>
      <c r="AE884" s="7"/>
      <c r="AF884" s="7"/>
      <c r="AG884" s="7"/>
      <c r="AH884" s="7"/>
    </row>
    <row r="885" spans="2:34" ht="21" customHeight="1">
      <c r="B885" s="25"/>
      <c r="C885" s="7"/>
      <c r="D885" s="7"/>
      <c r="E885" s="7"/>
      <c r="F885" s="26"/>
      <c r="G885" s="26"/>
      <c r="H885" s="98"/>
      <c r="I885" s="98"/>
      <c r="J885" s="7"/>
      <c r="K885" s="7"/>
      <c r="L885" s="7"/>
      <c r="M885" s="7"/>
      <c r="N885" s="7"/>
      <c r="O885" s="7"/>
      <c r="P885" s="7"/>
      <c r="Q885" s="7"/>
      <c r="R885" s="7"/>
      <c r="S885" s="7"/>
      <c r="T885" s="7"/>
      <c r="U885" s="7"/>
      <c r="V885" s="7"/>
      <c r="W885" s="7"/>
      <c r="X885" s="7"/>
      <c r="Y885" s="7"/>
      <c r="Z885" s="7"/>
      <c r="AA885" s="7"/>
      <c r="AB885" s="7"/>
      <c r="AC885" s="7"/>
      <c r="AD885" s="7"/>
      <c r="AE885" s="7"/>
      <c r="AF885" s="7"/>
      <c r="AG885" s="7"/>
      <c r="AH885" s="7"/>
    </row>
    <row r="886" spans="2:34" ht="21" customHeight="1">
      <c r="B886" s="25"/>
      <c r="C886" s="7"/>
      <c r="D886" s="7"/>
      <c r="E886" s="7"/>
      <c r="F886" s="26"/>
      <c r="G886" s="26"/>
      <c r="H886" s="98"/>
      <c r="I886" s="98"/>
      <c r="J886" s="7"/>
      <c r="K886" s="7"/>
      <c r="L886" s="7"/>
      <c r="M886" s="7"/>
      <c r="N886" s="7"/>
      <c r="O886" s="7"/>
      <c r="P886" s="7"/>
      <c r="Q886" s="7"/>
      <c r="R886" s="7"/>
      <c r="S886" s="7"/>
      <c r="T886" s="7"/>
      <c r="U886" s="7"/>
      <c r="V886" s="7"/>
      <c r="W886" s="7"/>
      <c r="X886" s="7"/>
      <c r="Y886" s="7"/>
      <c r="Z886" s="7"/>
      <c r="AA886" s="7"/>
      <c r="AB886" s="7"/>
      <c r="AC886" s="7"/>
      <c r="AD886" s="7"/>
      <c r="AE886" s="7"/>
      <c r="AF886" s="7"/>
      <c r="AG886" s="7"/>
      <c r="AH886" s="7"/>
    </row>
    <row r="887" spans="2:34" ht="21" customHeight="1">
      <c r="B887" s="25"/>
      <c r="C887" s="7"/>
      <c r="D887" s="7"/>
      <c r="E887" s="7"/>
      <c r="F887" s="26"/>
      <c r="G887" s="26"/>
      <c r="H887" s="98"/>
      <c r="I887" s="98"/>
      <c r="J887" s="7"/>
      <c r="K887" s="7"/>
      <c r="L887" s="7"/>
      <c r="M887" s="7"/>
      <c r="N887" s="7"/>
      <c r="O887" s="7"/>
      <c r="P887" s="7"/>
      <c r="Q887" s="7"/>
      <c r="R887" s="7"/>
      <c r="S887" s="7"/>
      <c r="T887" s="7"/>
      <c r="U887" s="7"/>
      <c r="V887" s="7"/>
      <c r="W887" s="7"/>
      <c r="X887" s="7"/>
      <c r="Y887" s="7"/>
      <c r="Z887" s="7"/>
      <c r="AA887" s="7"/>
      <c r="AB887" s="7"/>
      <c r="AC887" s="7"/>
      <c r="AD887" s="7"/>
      <c r="AE887" s="7"/>
      <c r="AF887" s="7"/>
      <c r="AG887" s="7"/>
      <c r="AH887" s="7"/>
    </row>
    <row r="888" spans="2:34" ht="21" customHeight="1">
      <c r="B888" s="25"/>
      <c r="C888" s="7"/>
      <c r="D888" s="7"/>
      <c r="E888" s="7"/>
      <c r="F888" s="26"/>
      <c r="G888" s="26"/>
      <c r="H888" s="98"/>
      <c r="I888" s="98"/>
      <c r="J888" s="7"/>
      <c r="K888" s="7"/>
      <c r="L888" s="7"/>
      <c r="M888" s="7"/>
      <c r="N888" s="7"/>
      <c r="O888" s="7"/>
      <c r="P888" s="7"/>
      <c r="Q888" s="7"/>
      <c r="R888" s="7"/>
      <c r="S888" s="7"/>
      <c r="T888" s="7"/>
      <c r="U888" s="7"/>
      <c r="V888" s="7"/>
      <c r="W888" s="7"/>
      <c r="X888" s="7"/>
      <c r="Y888" s="7"/>
      <c r="Z888" s="7"/>
      <c r="AA888" s="7"/>
      <c r="AB888" s="7"/>
      <c r="AC888" s="7"/>
      <c r="AD888" s="7"/>
      <c r="AE888" s="7"/>
      <c r="AF888" s="7"/>
      <c r="AG888" s="7"/>
      <c r="AH888" s="7"/>
    </row>
    <row r="889" spans="2:34" ht="21" customHeight="1">
      <c r="B889" s="25"/>
      <c r="C889" s="7"/>
      <c r="D889" s="7"/>
      <c r="E889" s="7"/>
      <c r="F889" s="26"/>
      <c r="G889" s="26"/>
      <c r="H889" s="98"/>
      <c r="I889" s="98"/>
      <c r="J889" s="7"/>
      <c r="K889" s="7"/>
      <c r="L889" s="7"/>
      <c r="M889" s="7"/>
      <c r="N889" s="7"/>
      <c r="O889" s="7"/>
      <c r="P889" s="7"/>
      <c r="Q889" s="7"/>
      <c r="R889" s="7"/>
      <c r="S889" s="7"/>
      <c r="T889" s="7"/>
      <c r="U889" s="7"/>
      <c r="V889" s="7"/>
      <c r="W889" s="7"/>
      <c r="X889" s="7"/>
      <c r="Y889" s="7"/>
      <c r="Z889" s="7"/>
      <c r="AA889" s="7"/>
      <c r="AB889" s="7"/>
      <c r="AC889" s="7"/>
      <c r="AD889" s="7"/>
      <c r="AE889" s="7"/>
      <c r="AF889" s="7"/>
      <c r="AG889" s="7"/>
      <c r="AH889" s="7"/>
    </row>
    <row r="890" spans="2:34" ht="21" customHeight="1">
      <c r="B890" s="25"/>
      <c r="C890" s="7"/>
      <c r="D890" s="7"/>
      <c r="E890" s="7"/>
      <c r="F890" s="26"/>
      <c r="G890" s="26"/>
      <c r="H890" s="98"/>
      <c r="I890" s="98"/>
      <c r="J890" s="7"/>
      <c r="K890" s="7"/>
      <c r="L890" s="7"/>
      <c r="M890" s="7"/>
      <c r="N890" s="7"/>
      <c r="O890" s="7"/>
      <c r="P890" s="7"/>
      <c r="Q890" s="7"/>
      <c r="R890" s="7"/>
      <c r="S890" s="7"/>
      <c r="T890" s="7"/>
      <c r="U890" s="7"/>
      <c r="V890" s="7"/>
      <c r="W890" s="7"/>
      <c r="X890" s="7"/>
      <c r="Y890" s="7"/>
      <c r="Z890" s="7"/>
      <c r="AA890" s="7"/>
      <c r="AB890" s="7"/>
      <c r="AC890" s="7"/>
      <c r="AD890" s="7"/>
      <c r="AE890" s="7"/>
      <c r="AF890" s="7"/>
      <c r="AG890" s="7"/>
      <c r="AH890" s="7"/>
    </row>
    <row r="891" spans="2:34" ht="21" customHeight="1">
      <c r="B891" s="25"/>
      <c r="C891" s="7"/>
      <c r="D891" s="7"/>
      <c r="E891" s="7"/>
      <c r="F891" s="26"/>
      <c r="G891" s="26"/>
      <c r="H891" s="98"/>
      <c r="I891" s="98"/>
      <c r="J891" s="7"/>
      <c r="K891" s="7"/>
      <c r="L891" s="7"/>
      <c r="M891" s="7"/>
      <c r="N891" s="7"/>
      <c r="O891" s="7"/>
      <c r="P891" s="7"/>
      <c r="Q891" s="7"/>
      <c r="R891" s="7"/>
      <c r="S891" s="7"/>
      <c r="T891" s="7"/>
      <c r="U891" s="7"/>
      <c r="V891" s="7"/>
      <c r="W891" s="7"/>
      <c r="X891" s="7"/>
      <c r="Y891" s="7"/>
      <c r="Z891" s="7"/>
      <c r="AA891" s="7"/>
      <c r="AB891" s="7"/>
      <c r="AC891" s="7"/>
      <c r="AD891" s="7"/>
      <c r="AE891" s="7"/>
      <c r="AF891" s="7"/>
      <c r="AG891" s="7"/>
      <c r="AH891" s="7"/>
    </row>
    <row r="892" spans="2:34" ht="21" customHeight="1">
      <c r="B892" s="25"/>
      <c r="C892" s="7"/>
      <c r="D892" s="7"/>
      <c r="E892" s="7"/>
      <c r="F892" s="26"/>
      <c r="G892" s="26"/>
      <c r="H892" s="98"/>
      <c r="I892" s="98"/>
      <c r="J892" s="7"/>
      <c r="K892" s="7"/>
      <c r="L892" s="7"/>
      <c r="M892" s="7"/>
      <c r="N892" s="7"/>
      <c r="O892" s="7"/>
      <c r="P892" s="7"/>
      <c r="Q892" s="7"/>
      <c r="R892" s="7"/>
      <c r="S892" s="7"/>
      <c r="T892" s="7"/>
      <c r="U892" s="7"/>
      <c r="V892" s="7"/>
      <c r="W892" s="7"/>
      <c r="X892" s="7"/>
      <c r="Y892" s="7"/>
      <c r="Z892" s="7"/>
      <c r="AA892" s="7"/>
      <c r="AB892" s="7"/>
      <c r="AC892" s="7"/>
      <c r="AD892" s="7"/>
      <c r="AE892" s="7"/>
      <c r="AF892" s="7"/>
      <c r="AG892" s="7"/>
      <c r="AH892" s="7"/>
    </row>
    <row r="893" spans="2:34" ht="21" customHeight="1">
      <c r="B893" s="25"/>
      <c r="C893" s="7"/>
      <c r="D893" s="7"/>
      <c r="E893" s="7"/>
      <c r="F893" s="26"/>
      <c r="G893" s="26"/>
      <c r="H893" s="98"/>
      <c r="I893" s="98"/>
      <c r="J893" s="7"/>
      <c r="K893" s="7"/>
      <c r="L893" s="7"/>
      <c r="M893" s="7"/>
      <c r="N893" s="7"/>
      <c r="O893" s="7"/>
      <c r="P893" s="7"/>
      <c r="Q893" s="7"/>
      <c r="R893" s="7"/>
      <c r="S893" s="7"/>
      <c r="T893" s="7"/>
      <c r="U893" s="7"/>
      <c r="V893" s="7"/>
      <c r="W893" s="7"/>
      <c r="X893" s="7"/>
      <c r="Y893" s="7"/>
      <c r="Z893" s="7"/>
      <c r="AA893" s="7"/>
      <c r="AB893" s="7"/>
      <c r="AC893" s="7"/>
      <c r="AD893" s="7"/>
      <c r="AE893" s="7"/>
      <c r="AF893" s="7"/>
      <c r="AG893" s="7"/>
      <c r="AH893" s="7"/>
    </row>
    <row r="894" spans="2:34" ht="21" customHeight="1">
      <c r="B894" s="25"/>
      <c r="C894" s="7"/>
      <c r="D894" s="7"/>
      <c r="E894" s="7"/>
      <c r="F894" s="26"/>
      <c r="G894" s="26"/>
      <c r="H894" s="98"/>
      <c r="I894" s="98"/>
      <c r="J894" s="7"/>
      <c r="K894" s="7"/>
      <c r="L894" s="7"/>
      <c r="M894" s="7"/>
      <c r="N894" s="7"/>
      <c r="O894" s="7"/>
      <c r="P894" s="7"/>
      <c r="Q894" s="7"/>
      <c r="R894" s="7"/>
      <c r="S894" s="7"/>
      <c r="T894" s="7"/>
      <c r="U894" s="7"/>
      <c r="V894" s="7"/>
      <c r="W894" s="7"/>
      <c r="X894" s="7"/>
      <c r="Y894" s="7"/>
      <c r="Z894" s="7"/>
      <c r="AA894" s="7"/>
      <c r="AB894" s="7"/>
      <c r="AC894" s="7"/>
      <c r="AD894" s="7"/>
      <c r="AE894" s="7"/>
      <c r="AF894" s="7"/>
      <c r="AG894" s="7"/>
      <c r="AH894" s="7"/>
    </row>
    <row r="895" spans="2:34" ht="21" customHeight="1">
      <c r="B895" s="25"/>
      <c r="C895" s="7"/>
      <c r="D895" s="7"/>
      <c r="E895" s="7"/>
      <c r="F895" s="26"/>
      <c r="G895" s="26"/>
      <c r="H895" s="98"/>
      <c r="I895" s="98"/>
      <c r="J895" s="7"/>
      <c r="K895" s="7"/>
      <c r="L895" s="7"/>
      <c r="M895" s="7"/>
      <c r="N895" s="7"/>
      <c r="O895" s="7"/>
      <c r="P895" s="7"/>
      <c r="Q895" s="7"/>
      <c r="R895" s="7"/>
      <c r="S895" s="7"/>
      <c r="T895" s="7"/>
      <c r="U895" s="7"/>
      <c r="V895" s="7"/>
      <c r="W895" s="7"/>
      <c r="X895" s="7"/>
      <c r="Y895" s="7"/>
      <c r="Z895" s="7"/>
      <c r="AA895" s="7"/>
      <c r="AB895" s="7"/>
      <c r="AC895" s="7"/>
      <c r="AD895" s="7"/>
      <c r="AE895" s="7"/>
      <c r="AF895" s="7"/>
      <c r="AG895" s="7"/>
      <c r="AH895" s="7"/>
    </row>
    <row r="896" spans="2:34" ht="21" customHeight="1">
      <c r="B896" s="25"/>
      <c r="C896" s="7"/>
      <c r="D896" s="7"/>
      <c r="E896" s="7"/>
      <c r="F896" s="26"/>
      <c r="G896" s="26"/>
      <c r="H896" s="98"/>
      <c r="I896" s="98"/>
      <c r="J896" s="7"/>
      <c r="K896" s="7"/>
      <c r="L896" s="7"/>
      <c r="M896" s="7"/>
      <c r="N896" s="7"/>
      <c r="O896" s="7"/>
      <c r="P896" s="7"/>
      <c r="Q896" s="7"/>
      <c r="R896" s="7"/>
      <c r="S896" s="7"/>
      <c r="T896" s="7"/>
      <c r="U896" s="7"/>
      <c r="V896" s="7"/>
      <c r="W896" s="7"/>
      <c r="X896" s="7"/>
      <c r="Y896" s="7"/>
      <c r="Z896" s="7"/>
      <c r="AA896" s="7"/>
      <c r="AB896" s="7"/>
      <c r="AC896" s="7"/>
      <c r="AD896" s="7"/>
      <c r="AE896" s="7"/>
      <c r="AF896" s="7"/>
      <c r="AG896" s="7"/>
      <c r="AH896" s="7"/>
    </row>
    <row r="897" spans="2:34" ht="21" customHeight="1">
      <c r="B897" s="25"/>
      <c r="C897" s="7"/>
      <c r="D897" s="7"/>
      <c r="E897" s="7"/>
      <c r="F897" s="26"/>
      <c r="G897" s="26"/>
      <c r="H897" s="98"/>
      <c r="I897" s="98"/>
      <c r="J897" s="7"/>
      <c r="K897" s="7"/>
      <c r="L897" s="7"/>
      <c r="M897" s="7"/>
      <c r="N897" s="7"/>
      <c r="O897" s="7"/>
      <c r="P897" s="7"/>
      <c r="Q897" s="7"/>
      <c r="R897" s="7"/>
      <c r="S897" s="7"/>
      <c r="T897" s="7"/>
      <c r="U897" s="7"/>
      <c r="V897" s="7"/>
      <c r="W897" s="7"/>
      <c r="X897" s="7"/>
      <c r="Y897" s="7"/>
      <c r="Z897" s="7"/>
      <c r="AA897" s="7"/>
      <c r="AB897" s="7"/>
      <c r="AC897" s="7"/>
      <c r="AD897" s="7"/>
      <c r="AE897" s="7"/>
      <c r="AF897" s="7"/>
      <c r="AG897" s="7"/>
      <c r="AH897" s="7"/>
    </row>
    <row r="898" spans="2:34" ht="21" customHeight="1">
      <c r="B898" s="25"/>
      <c r="C898" s="7"/>
      <c r="D898" s="7"/>
      <c r="E898" s="7"/>
      <c r="F898" s="26"/>
      <c r="G898" s="26"/>
      <c r="H898" s="98"/>
      <c r="I898" s="98"/>
      <c r="J898" s="7"/>
      <c r="K898" s="7"/>
      <c r="L898" s="7"/>
      <c r="M898" s="7"/>
      <c r="N898" s="7"/>
      <c r="O898" s="7"/>
      <c r="P898" s="7"/>
      <c r="Q898" s="7"/>
      <c r="R898" s="7"/>
      <c r="S898" s="7"/>
      <c r="T898" s="7"/>
      <c r="U898" s="7"/>
      <c r="V898" s="7"/>
      <c r="W898" s="7"/>
      <c r="X898" s="7"/>
      <c r="Y898" s="7"/>
      <c r="Z898" s="7"/>
      <c r="AA898" s="7"/>
      <c r="AB898" s="7"/>
      <c r="AC898" s="7"/>
      <c r="AD898" s="7"/>
      <c r="AE898" s="7"/>
      <c r="AF898" s="7"/>
      <c r="AG898" s="7"/>
      <c r="AH898" s="7"/>
    </row>
    <row r="899" spans="2:34" ht="21" customHeight="1">
      <c r="B899" s="25"/>
      <c r="C899" s="7"/>
      <c r="D899" s="7"/>
      <c r="E899" s="7"/>
      <c r="F899" s="26"/>
      <c r="G899" s="26"/>
      <c r="H899" s="98"/>
      <c r="I899" s="98"/>
      <c r="J899" s="7"/>
      <c r="K899" s="7"/>
      <c r="L899" s="7"/>
      <c r="M899" s="7"/>
      <c r="N899" s="7"/>
      <c r="O899" s="7"/>
      <c r="P899" s="7"/>
      <c r="Q899" s="7"/>
      <c r="R899" s="7"/>
      <c r="S899" s="7"/>
      <c r="T899" s="7"/>
      <c r="U899" s="7"/>
      <c r="V899" s="7"/>
      <c r="W899" s="7"/>
      <c r="X899" s="7"/>
      <c r="Y899" s="7"/>
      <c r="Z899" s="7"/>
      <c r="AA899" s="7"/>
      <c r="AB899" s="7"/>
      <c r="AC899" s="7"/>
      <c r="AD899" s="7"/>
      <c r="AE899" s="7"/>
      <c r="AF899" s="7"/>
      <c r="AG899" s="7"/>
      <c r="AH899" s="7"/>
    </row>
    <row r="900" spans="2:34" ht="21" customHeight="1">
      <c r="B900" s="25"/>
      <c r="C900" s="7"/>
      <c r="D900" s="7"/>
      <c r="E900" s="7"/>
      <c r="F900" s="26"/>
      <c r="G900" s="26"/>
      <c r="H900" s="98"/>
      <c r="I900" s="98"/>
      <c r="J900" s="7"/>
      <c r="K900" s="7"/>
      <c r="L900" s="7"/>
      <c r="M900" s="7"/>
      <c r="N900" s="7"/>
      <c r="O900" s="7"/>
      <c r="P900" s="7"/>
      <c r="Q900" s="7"/>
      <c r="R900" s="7"/>
      <c r="S900" s="7"/>
      <c r="T900" s="7"/>
      <c r="U900" s="7"/>
      <c r="V900" s="7"/>
      <c r="W900" s="7"/>
      <c r="X900" s="7"/>
      <c r="Y900" s="7"/>
      <c r="Z900" s="7"/>
      <c r="AA900" s="7"/>
      <c r="AB900" s="7"/>
      <c r="AC900" s="7"/>
      <c r="AD900" s="7"/>
      <c r="AE900" s="7"/>
      <c r="AF900" s="7"/>
      <c r="AG900" s="7"/>
      <c r="AH900" s="7"/>
    </row>
    <row r="901" spans="2:34" ht="21" customHeight="1">
      <c r="B901" s="25"/>
      <c r="C901" s="7"/>
      <c r="D901" s="7"/>
      <c r="E901" s="7"/>
      <c r="F901" s="26"/>
      <c r="G901" s="26"/>
      <c r="H901" s="98"/>
      <c r="I901" s="98"/>
      <c r="J901" s="7"/>
      <c r="K901" s="7"/>
      <c r="L901" s="7"/>
      <c r="M901" s="7"/>
      <c r="N901" s="7"/>
      <c r="O901" s="7"/>
      <c r="P901" s="7"/>
      <c r="Q901" s="7"/>
      <c r="R901" s="7"/>
      <c r="S901" s="7"/>
      <c r="T901" s="7"/>
      <c r="U901" s="7"/>
      <c r="V901" s="7"/>
      <c r="W901" s="7"/>
      <c r="X901" s="7"/>
      <c r="Y901" s="7"/>
      <c r="Z901" s="7"/>
      <c r="AA901" s="7"/>
      <c r="AB901" s="7"/>
      <c r="AC901" s="7"/>
      <c r="AD901" s="7"/>
      <c r="AE901" s="7"/>
      <c r="AF901" s="7"/>
      <c r="AG901" s="7"/>
      <c r="AH901" s="7"/>
    </row>
    <row r="902" spans="2:34" ht="21" customHeight="1">
      <c r="B902" s="25"/>
      <c r="C902" s="7"/>
      <c r="D902" s="7"/>
      <c r="E902" s="7"/>
      <c r="F902" s="26"/>
      <c r="G902" s="26"/>
      <c r="H902" s="98"/>
      <c r="I902" s="98"/>
      <c r="J902" s="7"/>
      <c r="K902" s="7"/>
      <c r="L902" s="7"/>
      <c r="M902" s="7"/>
      <c r="N902" s="7"/>
      <c r="O902" s="7"/>
      <c r="P902" s="7"/>
      <c r="Q902" s="7"/>
      <c r="R902" s="7"/>
      <c r="S902" s="7"/>
      <c r="T902" s="7"/>
      <c r="U902" s="7"/>
      <c r="V902" s="7"/>
      <c r="W902" s="7"/>
      <c r="X902" s="7"/>
      <c r="Y902" s="7"/>
      <c r="Z902" s="7"/>
      <c r="AA902" s="7"/>
      <c r="AB902" s="7"/>
      <c r="AC902" s="7"/>
      <c r="AD902" s="7"/>
      <c r="AE902" s="7"/>
      <c r="AF902" s="7"/>
      <c r="AG902" s="7"/>
      <c r="AH902" s="7"/>
    </row>
    <row r="903" spans="2:34" ht="21" customHeight="1">
      <c r="B903" s="25"/>
      <c r="C903" s="7"/>
      <c r="D903" s="7"/>
      <c r="E903" s="7"/>
      <c r="F903" s="26"/>
      <c r="G903" s="26"/>
      <c r="H903" s="98"/>
      <c r="I903" s="98"/>
      <c r="J903" s="7"/>
      <c r="K903" s="7"/>
      <c r="L903" s="7"/>
      <c r="M903" s="7"/>
      <c r="N903" s="7"/>
      <c r="O903" s="7"/>
      <c r="P903" s="7"/>
      <c r="Q903" s="7"/>
      <c r="R903" s="7"/>
      <c r="S903" s="7"/>
      <c r="T903" s="7"/>
      <c r="U903" s="7"/>
      <c r="V903" s="7"/>
      <c r="W903" s="7"/>
      <c r="X903" s="7"/>
      <c r="Y903" s="7"/>
      <c r="Z903" s="7"/>
      <c r="AA903" s="7"/>
      <c r="AB903" s="7"/>
      <c r="AC903" s="7"/>
      <c r="AD903" s="7"/>
      <c r="AE903" s="7"/>
      <c r="AF903" s="7"/>
      <c r="AG903" s="7"/>
      <c r="AH903" s="7"/>
    </row>
    <row r="904" spans="2:34" ht="21" customHeight="1">
      <c r="B904" s="25"/>
      <c r="C904" s="7"/>
      <c r="D904" s="7"/>
      <c r="E904" s="7"/>
      <c r="F904" s="26"/>
      <c r="G904" s="26"/>
      <c r="H904" s="98"/>
      <c r="I904" s="98"/>
      <c r="J904" s="7"/>
      <c r="K904" s="7"/>
      <c r="L904" s="7"/>
      <c r="M904" s="7"/>
      <c r="N904" s="7"/>
      <c r="O904" s="7"/>
      <c r="P904" s="7"/>
      <c r="Q904" s="7"/>
      <c r="R904" s="7"/>
      <c r="S904" s="7"/>
      <c r="T904" s="7"/>
      <c r="U904" s="7"/>
      <c r="V904" s="7"/>
      <c r="W904" s="7"/>
      <c r="X904" s="7"/>
      <c r="Y904" s="7"/>
      <c r="Z904" s="7"/>
      <c r="AA904" s="7"/>
      <c r="AB904" s="7"/>
      <c r="AC904" s="7"/>
      <c r="AD904" s="7"/>
      <c r="AE904" s="7"/>
      <c r="AF904" s="7"/>
      <c r="AG904" s="7"/>
      <c r="AH904" s="7"/>
    </row>
    <row r="905" spans="2:34" ht="21" customHeight="1">
      <c r="B905" s="25"/>
      <c r="C905" s="7"/>
      <c r="D905" s="7"/>
      <c r="E905" s="7"/>
      <c r="F905" s="26"/>
      <c r="G905" s="26"/>
      <c r="H905" s="98"/>
      <c r="I905" s="98"/>
      <c r="J905" s="7"/>
      <c r="K905" s="7"/>
      <c r="L905" s="7"/>
      <c r="M905" s="7"/>
      <c r="N905" s="7"/>
      <c r="O905" s="7"/>
      <c r="P905" s="7"/>
      <c r="Q905" s="7"/>
      <c r="R905" s="7"/>
      <c r="S905" s="7"/>
      <c r="T905" s="7"/>
      <c r="U905" s="7"/>
      <c r="V905" s="7"/>
      <c r="W905" s="7"/>
      <c r="X905" s="7"/>
      <c r="Y905" s="7"/>
      <c r="Z905" s="7"/>
      <c r="AA905" s="7"/>
      <c r="AB905" s="7"/>
      <c r="AC905" s="7"/>
      <c r="AD905" s="7"/>
      <c r="AE905" s="7"/>
      <c r="AF905" s="7"/>
      <c r="AG905" s="7"/>
      <c r="AH905" s="7"/>
    </row>
    <row r="906" spans="2:34" ht="21" customHeight="1">
      <c r="B906" s="25"/>
      <c r="C906" s="7"/>
      <c r="D906" s="7"/>
      <c r="E906" s="7"/>
      <c r="F906" s="26"/>
      <c r="G906" s="26"/>
      <c r="H906" s="98"/>
      <c r="I906" s="98"/>
      <c r="J906" s="7"/>
      <c r="K906" s="7"/>
      <c r="L906" s="7"/>
      <c r="M906" s="7"/>
      <c r="N906" s="7"/>
      <c r="O906" s="7"/>
      <c r="P906" s="7"/>
      <c r="Q906" s="7"/>
      <c r="R906" s="7"/>
      <c r="S906" s="7"/>
      <c r="T906" s="7"/>
      <c r="U906" s="7"/>
      <c r="V906" s="7"/>
      <c r="W906" s="7"/>
      <c r="X906" s="7"/>
      <c r="Y906" s="7"/>
      <c r="Z906" s="7"/>
      <c r="AA906" s="7"/>
      <c r="AB906" s="7"/>
      <c r="AC906" s="7"/>
      <c r="AD906" s="7"/>
      <c r="AE906" s="7"/>
      <c r="AF906" s="7"/>
      <c r="AG906" s="7"/>
      <c r="AH906" s="7"/>
    </row>
    <row r="907" spans="2:34" ht="21" customHeight="1">
      <c r="B907" s="25"/>
      <c r="C907" s="7"/>
      <c r="D907" s="7"/>
      <c r="E907" s="7"/>
      <c r="F907" s="26"/>
      <c r="G907" s="26"/>
      <c r="H907" s="98"/>
      <c r="I907" s="98"/>
      <c r="J907" s="7"/>
      <c r="K907" s="7"/>
      <c r="L907" s="7"/>
      <c r="M907" s="7"/>
      <c r="N907" s="7"/>
      <c r="O907" s="7"/>
      <c r="P907" s="7"/>
      <c r="Q907" s="7"/>
      <c r="R907" s="7"/>
      <c r="S907" s="7"/>
      <c r="T907" s="7"/>
      <c r="U907" s="7"/>
      <c r="V907" s="7"/>
      <c r="W907" s="7"/>
      <c r="X907" s="7"/>
      <c r="Y907" s="7"/>
      <c r="Z907" s="7"/>
      <c r="AA907" s="7"/>
      <c r="AB907" s="7"/>
      <c r="AC907" s="7"/>
      <c r="AD907" s="7"/>
      <c r="AE907" s="7"/>
      <c r="AF907" s="7"/>
      <c r="AG907" s="7"/>
      <c r="AH907" s="7"/>
    </row>
    <row r="908" spans="2:34" ht="21" customHeight="1">
      <c r="B908" s="25"/>
      <c r="C908" s="7"/>
      <c r="D908" s="7"/>
      <c r="E908" s="7"/>
      <c r="F908" s="26"/>
      <c r="G908" s="26"/>
      <c r="H908" s="98"/>
      <c r="I908" s="98"/>
      <c r="J908" s="7"/>
      <c r="K908" s="7"/>
      <c r="L908" s="7"/>
      <c r="M908" s="7"/>
      <c r="N908" s="7"/>
      <c r="O908" s="7"/>
      <c r="P908" s="7"/>
      <c r="Q908" s="7"/>
      <c r="R908" s="7"/>
      <c r="S908" s="7"/>
      <c r="T908" s="7"/>
      <c r="U908" s="7"/>
      <c r="V908" s="7"/>
      <c r="W908" s="7"/>
      <c r="X908" s="7"/>
      <c r="Y908" s="7"/>
      <c r="Z908" s="7"/>
      <c r="AA908" s="7"/>
      <c r="AB908" s="7"/>
      <c r="AC908" s="7"/>
      <c r="AD908" s="7"/>
      <c r="AE908" s="7"/>
      <c r="AF908" s="7"/>
      <c r="AG908" s="7"/>
      <c r="AH908" s="7"/>
    </row>
    <row r="909" spans="2:34" ht="21" customHeight="1">
      <c r="B909" s="25"/>
      <c r="C909" s="7"/>
      <c r="D909" s="7"/>
      <c r="E909" s="7"/>
      <c r="F909" s="26"/>
      <c r="G909" s="26"/>
      <c r="H909" s="98"/>
      <c r="I909" s="98"/>
      <c r="J909" s="7"/>
      <c r="K909" s="7"/>
      <c r="L909" s="7"/>
      <c r="M909" s="7"/>
      <c r="N909" s="7"/>
      <c r="O909" s="7"/>
      <c r="P909" s="7"/>
      <c r="Q909" s="7"/>
      <c r="R909" s="7"/>
      <c r="S909" s="7"/>
      <c r="T909" s="7"/>
      <c r="U909" s="7"/>
      <c r="V909" s="7"/>
      <c r="W909" s="7"/>
      <c r="X909" s="7"/>
      <c r="Y909" s="7"/>
      <c r="Z909" s="7"/>
      <c r="AA909" s="7"/>
      <c r="AB909" s="7"/>
      <c r="AC909" s="7"/>
      <c r="AD909" s="7"/>
      <c r="AE909" s="7"/>
      <c r="AF909" s="7"/>
      <c r="AG909" s="7"/>
      <c r="AH909" s="7"/>
    </row>
    <row r="910" spans="2:34" ht="21" customHeight="1">
      <c r="B910" s="25"/>
      <c r="C910" s="7"/>
      <c r="D910" s="7"/>
      <c r="E910" s="7"/>
      <c r="F910" s="26"/>
      <c r="G910" s="26"/>
      <c r="H910" s="98"/>
      <c r="I910" s="98"/>
      <c r="J910" s="7"/>
      <c r="K910" s="7"/>
      <c r="L910" s="7"/>
      <c r="M910" s="7"/>
      <c r="N910" s="7"/>
      <c r="O910" s="7"/>
      <c r="P910" s="7"/>
      <c r="Q910" s="7"/>
      <c r="R910" s="7"/>
      <c r="S910" s="7"/>
      <c r="T910" s="7"/>
      <c r="U910" s="7"/>
      <c r="V910" s="7"/>
      <c r="W910" s="7"/>
      <c r="X910" s="7"/>
      <c r="Y910" s="7"/>
      <c r="Z910" s="7"/>
      <c r="AA910" s="7"/>
      <c r="AB910" s="7"/>
      <c r="AC910" s="7"/>
      <c r="AD910" s="7"/>
      <c r="AE910" s="7"/>
      <c r="AF910" s="7"/>
      <c r="AG910" s="7"/>
      <c r="AH910" s="7"/>
    </row>
    <row r="911" spans="2:34" ht="21" customHeight="1">
      <c r="B911" s="25"/>
      <c r="C911" s="7"/>
      <c r="D911" s="7"/>
      <c r="E911" s="7"/>
      <c r="F911" s="26"/>
      <c r="G911" s="26"/>
      <c r="H911" s="98"/>
      <c r="I911" s="98"/>
      <c r="J911" s="7"/>
      <c r="K911" s="7"/>
      <c r="L911" s="7"/>
      <c r="M911" s="7"/>
      <c r="N911" s="7"/>
      <c r="O911" s="7"/>
      <c r="P911" s="7"/>
      <c r="Q911" s="7"/>
      <c r="R911" s="7"/>
      <c r="S911" s="7"/>
      <c r="T911" s="7"/>
      <c r="U911" s="7"/>
      <c r="V911" s="7"/>
      <c r="W911" s="7"/>
      <c r="X911" s="7"/>
      <c r="Y911" s="7"/>
      <c r="Z911" s="7"/>
      <c r="AA911" s="7"/>
      <c r="AB911" s="7"/>
      <c r="AC911" s="7"/>
      <c r="AD911" s="7"/>
      <c r="AE911" s="7"/>
      <c r="AF911" s="7"/>
      <c r="AG911" s="7"/>
      <c r="AH911" s="7"/>
    </row>
    <row r="912" spans="2:34" ht="21" customHeight="1">
      <c r="B912" s="25"/>
      <c r="C912" s="7"/>
      <c r="D912" s="7"/>
      <c r="E912" s="7"/>
      <c r="F912" s="26"/>
      <c r="G912" s="26"/>
      <c r="H912" s="98"/>
      <c r="I912" s="98"/>
      <c r="J912" s="7"/>
      <c r="K912" s="7"/>
      <c r="L912" s="7"/>
      <c r="M912" s="7"/>
      <c r="N912" s="7"/>
      <c r="O912" s="7"/>
      <c r="P912" s="7"/>
      <c r="Q912" s="7"/>
      <c r="R912" s="7"/>
      <c r="S912" s="7"/>
      <c r="T912" s="7"/>
      <c r="U912" s="7"/>
      <c r="V912" s="7"/>
      <c r="W912" s="7"/>
      <c r="X912" s="7"/>
      <c r="Y912" s="7"/>
      <c r="Z912" s="7"/>
      <c r="AA912" s="7"/>
      <c r="AB912" s="7"/>
      <c r="AC912" s="7"/>
      <c r="AD912" s="7"/>
      <c r="AE912" s="7"/>
      <c r="AF912" s="7"/>
      <c r="AG912" s="7"/>
      <c r="AH912" s="7"/>
    </row>
    <row r="913" spans="2:34" ht="21" customHeight="1">
      <c r="B913" s="25"/>
      <c r="C913" s="7"/>
      <c r="D913" s="7"/>
      <c r="E913" s="7"/>
      <c r="F913" s="26"/>
      <c r="G913" s="26"/>
      <c r="H913" s="98"/>
      <c r="I913" s="98"/>
      <c r="J913" s="7"/>
      <c r="K913" s="7"/>
      <c r="L913" s="7"/>
      <c r="M913" s="7"/>
      <c r="N913" s="7"/>
      <c r="O913" s="7"/>
      <c r="P913" s="7"/>
      <c r="Q913" s="7"/>
      <c r="R913" s="7"/>
      <c r="S913" s="7"/>
      <c r="T913" s="7"/>
      <c r="U913" s="7"/>
      <c r="V913" s="7"/>
      <c r="W913" s="7"/>
      <c r="X913" s="7"/>
      <c r="Y913" s="7"/>
      <c r="Z913" s="7"/>
      <c r="AA913" s="7"/>
      <c r="AB913" s="7"/>
      <c r="AC913" s="7"/>
      <c r="AD913" s="7"/>
      <c r="AE913" s="7"/>
      <c r="AF913" s="7"/>
      <c r="AG913" s="7"/>
      <c r="AH913" s="7"/>
    </row>
    <row r="914" spans="2:34" ht="21" customHeight="1">
      <c r="B914" s="25"/>
      <c r="C914" s="7"/>
      <c r="D914" s="7"/>
      <c r="E914" s="7"/>
      <c r="F914" s="26"/>
      <c r="G914" s="26"/>
      <c r="H914" s="98"/>
      <c r="I914" s="98"/>
      <c r="J914" s="7"/>
      <c r="K914" s="7"/>
      <c r="L914" s="7"/>
      <c r="M914" s="7"/>
      <c r="N914" s="7"/>
      <c r="O914" s="7"/>
      <c r="P914" s="7"/>
      <c r="Q914" s="7"/>
      <c r="R914" s="7"/>
      <c r="S914" s="7"/>
      <c r="T914" s="7"/>
      <c r="U914" s="7"/>
      <c r="V914" s="7"/>
      <c r="W914" s="7"/>
      <c r="X914" s="7"/>
      <c r="Y914" s="7"/>
      <c r="Z914" s="7"/>
      <c r="AA914" s="7"/>
      <c r="AB914" s="7"/>
      <c r="AC914" s="7"/>
      <c r="AD914" s="7"/>
      <c r="AE914" s="7"/>
      <c r="AF914" s="7"/>
      <c r="AG914" s="7"/>
      <c r="AH914" s="7"/>
    </row>
    <row r="915" spans="2:34" ht="21" customHeight="1">
      <c r="B915" s="25"/>
      <c r="C915" s="7"/>
      <c r="D915" s="7"/>
      <c r="E915" s="7"/>
      <c r="F915" s="26"/>
      <c r="G915" s="26"/>
      <c r="H915" s="98"/>
      <c r="I915" s="98"/>
      <c r="J915" s="7"/>
      <c r="K915" s="7"/>
      <c r="L915" s="7"/>
      <c r="M915" s="7"/>
      <c r="N915" s="7"/>
      <c r="O915" s="7"/>
      <c r="P915" s="7"/>
      <c r="Q915" s="7"/>
      <c r="R915" s="7"/>
      <c r="S915" s="7"/>
      <c r="T915" s="7"/>
      <c r="U915" s="7"/>
      <c r="V915" s="7"/>
      <c r="W915" s="7"/>
      <c r="X915" s="7"/>
      <c r="Y915" s="7"/>
      <c r="Z915" s="7"/>
      <c r="AA915" s="7"/>
      <c r="AB915" s="7"/>
      <c r="AC915" s="7"/>
      <c r="AD915" s="7"/>
      <c r="AE915" s="7"/>
      <c r="AF915" s="7"/>
      <c r="AG915" s="7"/>
      <c r="AH915" s="7"/>
    </row>
    <row r="916" spans="2:34" ht="21" customHeight="1">
      <c r="B916" s="25"/>
      <c r="C916" s="7"/>
      <c r="D916" s="7"/>
      <c r="E916" s="7"/>
      <c r="F916" s="26"/>
      <c r="G916" s="26"/>
      <c r="H916" s="98"/>
      <c r="I916" s="98"/>
      <c r="J916" s="7"/>
      <c r="K916" s="7"/>
      <c r="L916" s="7"/>
      <c r="M916" s="7"/>
      <c r="N916" s="7"/>
      <c r="O916" s="7"/>
      <c r="P916" s="7"/>
      <c r="Q916" s="7"/>
      <c r="R916" s="7"/>
      <c r="S916" s="7"/>
      <c r="T916" s="7"/>
      <c r="U916" s="7"/>
      <c r="V916" s="7"/>
      <c r="W916" s="7"/>
      <c r="X916" s="7"/>
      <c r="Y916" s="7"/>
      <c r="Z916" s="7"/>
      <c r="AA916" s="7"/>
      <c r="AB916" s="7"/>
      <c r="AC916" s="7"/>
      <c r="AD916" s="7"/>
      <c r="AE916" s="7"/>
      <c r="AF916" s="7"/>
      <c r="AG916" s="7"/>
      <c r="AH916" s="7"/>
    </row>
    <row r="917" spans="2:34" ht="21" customHeight="1">
      <c r="B917" s="25"/>
      <c r="C917" s="7"/>
      <c r="D917" s="7"/>
      <c r="E917" s="7"/>
      <c r="F917" s="26"/>
      <c r="G917" s="26"/>
      <c r="H917" s="98"/>
      <c r="I917" s="98"/>
      <c r="J917" s="7"/>
      <c r="K917" s="7"/>
      <c r="L917" s="7"/>
      <c r="M917" s="7"/>
      <c r="N917" s="7"/>
      <c r="O917" s="7"/>
      <c r="P917" s="7"/>
      <c r="Q917" s="7"/>
      <c r="R917" s="7"/>
      <c r="S917" s="7"/>
      <c r="T917" s="7"/>
      <c r="U917" s="7"/>
      <c r="V917" s="7"/>
      <c r="W917" s="7"/>
      <c r="X917" s="7"/>
      <c r="Y917" s="7"/>
      <c r="Z917" s="7"/>
      <c r="AA917" s="7"/>
      <c r="AB917" s="7"/>
      <c r="AC917" s="7"/>
      <c r="AD917" s="7"/>
      <c r="AE917" s="7"/>
      <c r="AF917" s="7"/>
      <c r="AG917" s="7"/>
      <c r="AH917" s="7"/>
    </row>
    <row r="918" spans="2:34" ht="21" customHeight="1">
      <c r="B918" s="25"/>
      <c r="C918" s="7"/>
      <c r="D918" s="7"/>
      <c r="E918" s="7"/>
      <c r="F918" s="26"/>
      <c r="G918" s="26"/>
      <c r="H918" s="98"/>
      <c r="I918" s="98"/>
      <c r="J918" s="7"/>
      <c r="K918" s="7"/>
      <c r="L918" s="7"/>
      <c r="M918" s="7"/>
      <c r="N918" s="7"/>
      <c r="O918" s="7"/>
      <c r="P918" s="7"/>
      <c r="Q918" s="7"/>
      <c r="R918" s="7"/>
      <c r="S918" s="7"/>
      <c r="T918" s="7"/>
      <c r="U918" s="7"/>
      <c r="V918" s="7"/>
      <c r="W918" s="7"/>
      <c r="X918" s="7"/>
      <c r="Y918" s="7"/>
      <c r="Z918" s="7"/>
      <c r="AA918" s="7"/>
      <c r="AB918" s="7"/>
      <c r="AC918" s="7"/>
      <c r="AD918" s="7"/>
      <c r="AE918" s="7"/>
      <c r="AF918" s="7"/>
      <c r="AG918" s="7"/>
      <c r="AH918" s="7"/>
    </row>
    <row r="919" spans="2:34" ht="21" customHeight="1">
      <c r="B919" s="25"/>
      <c r="C919" s="7"/>
      <c r="D919" s="7"/>
      <c r="E919" s="7"/>
      <c r="F919" s="26"/>
      <c r="G919" s="26"/>
      <c r="H919" s="98"/>
      <c r="I919" s="98"/>
      <c r="J919" s="7"/>
      <c r="K919" s="7"/>
      <c r="L919" s="7"/>
      <c r="M919" s="7"/>
      <c r="N919" s="7"/>
      <c r="O919" s="7"/>
      <c r="P919" s="7"/>
      <c r="Q919" s="7"/>
      <c r="R919" s="7"/>
      <c r="S919" s="7"/>
      <c r="T919" s="7"/>
      <c r="U919" s="7"/>
      <c r="V919" s="7"/>
      <c r="W919" s="7"/>
      <c r="X919" s="7"/>
      <c r="Y919" s="7"/>
      <c r="Z919" s="7"/>
      <c r="AA919" s="7"/>
      <c r="AB919" s="7"/>
      <c r="AC919" s="7"/>
      <c r="AD919" s="7"/>
      <c r="AE919" s="7"/>
      <c r="AF919" s="7"/>
      <c r="AG919" s="7"/>
      <c r="AH919" s="7"/>
    </row>
    <row r="920" spans="2:34" ht="21" customHeight="1">
      <c r="B920" s="25"/>
      <c r="C920" s="7"/>
      <c r="D920" s="7"/>
      <c r="E920" s="7"/>
      <c r="F920" s="26"/>
      <c r="G920" s="26"/>
      <c r="H920" s="98"/>
      <c r="I920" s="98"/>
      <c r="J920" s="7"/>
      <c r="K920" s="7"/>
      <c r="L920" s="7"/>
      <c r="M920" s="7"/>
      <c r="N920" s="7"/>
      <c r="O920" s="7"/>
      <c r="P920" s="7"/>
      <c r="Q920" s="7"/>
      <c r="R920" s="7"/>
      <c r="S920" s="7"/>
      <c r="T920" s="7"/>
      <c r="U920" s="7"/>
      <c r="V920" s="7"/>
      <c r="W920" s="7"/>
      <c r="X920" s="7"/>
      <c r="Y920" s="7"/>
      <c r="Z920" s="7"/>
      <c r="AA920" s="7"/>
      <c r="AB920" s="7"/>
      <c r="AC920" s="7"/>
      <c r="AD920" s="7"/>
      <c r="AE920" s="7"/>
      <c r="AF920" s="7"/>
      <c r="AG920" s="7"/>
      <c r="AH920" s="7"/>
    </row>
    <row r="921" spans="2:34" ht="21" customHeight="1">
      <c r="B921" s="25"/>
      <c r="C921" s="7"/>
      <c r="D921" s="7"/>
      <c r="E921" s="7"/>
      <c r="F921" s="26"/>
      <c r="G921" s="26"/>
      <c r="H921" s="98"/>
      <c r="I921" s="98"/>
      <c r="J921" s="7"/>
      <c r="K921" s="7"/>
      <c r="L921" s="7"/>
      <c r="M921" s="7"/>
      <c r="N921" s="7"/>
      <c r="O921" s="7"/>
      <c r="P921" s="7"/>
      <c r="Q921" s="7"/>
      <c r="R921" s="7"/>
      <c r="S921" s="7"/>
      <c r="T921" s="7"/>
      <c r="U921" s="7"/>
      <c r="V921" s="7"/>
      <c r="W921" s="7"/>
      <c r="X921" s="7"/>
      <c r="Y921" s="7"/>
      <c r="Z921" s="7"/>
      <c r="AA921" s="7"/>
      <c r="AB921" s="7"/>
      <c r="AC921" s="7"/>
      <c r="AD921" s="7"/>
      <c r="AE921" s="7"/>
      <c r="AF921" s="7"/>
      <c r="AG921" s="7"/>
      <c r="AH921" s="7"/>
    </row>
    <row r="922" spans="2:34" ht="21" customHeight="1">
      <c r="B922" s="25"/>
      <c r="C922" s="7"/>
      <c r="D922" s="7"/>
      <c r="E922" s="7"/>
      <c r="F922" s="26"/>
      <c r="G922" s="26"/>
      <c r="H922" s="98"/>
      <c r="I922" s="98"/>
      <c r="J922" s="7"/>
      <c r="K922" s="7"/>
      <c r="L922" s="7"/>
      <c r="M922" s="7"/>
      <c r="N922" s="7"/>
      <c r="O922" s="7"/>
      <c r="P922" s="7"/>
      <c r="Q922" s="7"/>
      <c r="R922" s="7"/>
      <c r="S922" s="7"/>
      <c r="T922" s="7"/>
      <c r="U922" s="7"/>
      <c r="V922" s="7"/>
      <c r="W922" s="7"/>
      <c r="X922" s="7"/>
      <c r="Y922" s="7"/>
      <c r="Z922" s="7"/>
      <c r="AA922" s="7"/>
      <c r="AB922" s="7"/>
      <c r="AC922" s="7"/>
      <c r="AD922" s="7"/>
      <c r="AE922" s="7"/>
      <c r="AF922" s="7"/>
      <c r="AG922" s="7"/>
      <c r="AH922" s="7"/>
    </row>
    <row r="923" spans="2:34" ht="21" customHeight="1">
      <c r="B923" s="25"/>
      <c r="C923" s="7"/>
      <c r="D923" s="7"/>
      <c r="E923" s="7"/>
      <c r="F923" s="26"/>
      <c r="G923" s="26"/>
      <c r="H923" s="98"/>
      <c r="I923" s="98"/>
      <c r="J923" s="7"/>
      <c r="K923" s="7"/>
      <c r="L923" s="7"/>
      <c r="M923" s="7"/>
      <c r="N923" s="7"/>
      <c r="O923" s="7"/>
      <c r="P923" s="7"/>
      <c r="Q923" s="7"/>
      <c r="R923" s="7"/>
      <c r="S923" s="7"/>
      <c r="T923" s="7"/>
      <c r="U923" s="7"/>
      <c r="V923" s="7"/>
      <c r="W923" s="7"/>
      <c r="X923" s="7"/>
      <c r="Y923" s="7"/>
      <c r="Z923" s="7"/>
      <c r="AA923" s="7"/>
      <c r="AB923" s="7"/>
      <c r="AC923" s="7"/>
      <c r="AD923" s="7"/>
      <c r="AE923" s="7"/>
      <c r="AF923" s="7"/>
      <c r="AG923" s="7"/>
      <c r="AH923" s="7"/>
    </row>
    <row r="924" spans="2:34" ht="21" customHeight="1">
      <c r="B924" s="25"/>
      <c r="C924" s="7"/>
      <c r="D924" s="7"/>
      <c r="E924" s="7"/>
      <c r="F924" s="26"/>
      <c r="G924" s="26"/>
      <c r="H924" s="98"/>
      <c r="I924" s="98"/>
      <c r="J924" s="7"/>
      <c r="K924" s="7"/>
      <c r="L924" s="7"/>
      <c r="M924" s="7"/>
      <c r="N924" s="7"/>
      <c r="O924" s="7"/>
      <c r="P924" s="7"/>
      <c r="Q924" s="7"/>
      <c r="R924" s="7"/>
      <c r="S924" s="7"/>
      <c r="T924" s="7"/>
      <c r="U924" s="7"/>
      <c r="V924" s="7"/>
      <c r="W924" s="7"/>
      <c r="X924" s="7"/>
      <c r="Y924" s="7"/>
      <c r="Z924" s="7"/>
      <c r="AA924" s="7"/>
      <c r="AB924" s="7"/>
      <c r="AC924" s="7"/>
      <c r="AD924" s="7"/>
      <c r="AE924" s="7"/>
      <c r="AF924" s="7"/>
      <c r="AG924" s="7"/>
      <c r="AH924" s="7"/>
    </row>
    <row r="925" spans="2:34" ht="21" customHeight="1">
      <c r="B925" s="25"/>
      <c r="C925" s="7"/>
      <c r="D925" s="7"/>
      <c r="E925" s="7"/>
      <c r="F925" s="26"/>
      <c r="G925" s="26"/>
      <c r="H925" s="98"/>
      <c r="I925" s="98"/>
      <c r="J925" s="7"/>
      <c r="K925" s="7"/>
      <c r="L925" s="7"/>
      <c r="M925" s="7"/>
      <c r="N925" s="7"/>
      <c r="O925" s="7"/>
      <c r="P925" s="7"/>
      <c r="Q925" s="7"/>
      <c r="R925" s="7"/>
      <c r="S925" s="7"/>
      <c r="T925" s="7"/>
      <c r="U925" s="7"/>
      <c r="V925" s="7"/>
      <c r="W925" s="7"/>
      <c r="X925" s="7"/>
      <c r="Y925" s="7"/>
      <c r="Z925" s="7"/>
      <c r="AA925" s="7"/>
      <c r="AB925" s="7"/>
      <c r="AC925" s="7"/>
      <c r="AD925" s="7"/>
      <c r="AE925" s="7"/>
      <c r="AF925" s="7"/>
      <c r="AG925" s="7"/>
      <c r="AH925" s="7"/>
    </row>
    <row r="926" spans="2:34" ht="21" customHeight="1">
      <c r="B926" s="25"/>
      <c r="C926" s="7"/>
      <c r="D926" s="7"/>
      <c r="E926" s="7"/>
      <c r="F926" s="26"/>
      <c r="G926" s="26"/>
      <c r="H926" s="98"/>
      <c r="I926" s="98"/>
      <c r="J926" s="7"/>
      <c r="K926" s="7"/>
      <c r="L926" s="7"/>
      <c r="M926" s="7"/>
      <c r="N926" s="7"/>
      <c r="O926" s="7"/>
      <c r="P926" s="7"/>
      <c r="Q926" s="7"/>
      <c r="R926" s="7"/>
      <c r="S926" s="7"/>
      <c r="T926" s="7"/>
      <c r="U926" s="7"/>
      <c r="V926" s="7"/>
      <c r="W926" s="7"/>
      <c r="X926" s="7"/>
      <c r="Y926" s="7"/>
      <c r="Z926" s="7"/>
      <c r="AA926" s="7"/>
      <c r="AB926" s="7"/>
      <c r="AC926" s="7"/>
      <c r="AD926" s="7"/>
      <c r="AE926" s="7"/>
      <c r="AF926" s="7"/>
      <c r="AG926" s="7"/>
      <c r="AH926" s="7"/>
    </row>
    <row r="927" spans="2:34" ht="21" customHeight="1">
      <c r="B927" s="25"/>
      <c r="C927" s="7"/>
      <c r="D927" s="7"/>
      <c r="E927" s="7"/>
      <c r="F927" s="26"/>
      <c r="G927" s="26"/>
      <c r="H927" s="98"/>
      <c r="I927" s="98"/>
      <c r="J927" s="7"/>
      <c r="K927" s="7"/>
      <c r="L927" s="7"/>
      <c r="M927" s="7"/>
      <c r="N927" s="7"/>
      <c r="O927" s="7"/>
      <c r="P927" s="7"/>
      <c r="Q927" s="7"/>
      <c r="R927" s="7"/>
      <c r="S927" s="7"/>
      <c r="T927" s="7"/>
      <c r="U927" s="7"/>
      <c r="V927" s="7"/>
      <c r="W927" s="7"/>
      <c r="X927" s="7"/>
      <c r="Y927" s="7"/>
      <c r="Z927" s="7"/>
      <c r="AA927" s="7"/>
      <c r="AB927" s="7"/>
      <c r="AC927" s="7"/>
      <c r="AD927" s="7"/>
      <c r="AE927" s="7"/>
      <c r="AF927" s="7"/>
      <c r="AG927" s="7"/>
      <c r="AH927" s="7"/>
    </row>
    <row r="928" spans="2:34" ht="21" customHeight="1">
      <c r="B928" s="25"/>
      <c r="C928" s="7"/>
      <c r="D928" s="7"/>
      <c r="E928" s="7"/>
      <c r="F928" s="26"/>
      <c r="G928" s="26"/>
      <c r="H928" s="98"/>
      <c r="I928" s="98"/>
      <c r="J928" s="7"/>
      <c r="K928" s="7"/>
      <c r="L928" s="7"/>
      <c r="M928" s="7"/>
      <c r="N928" s="7"/>
      <c r="O928" s="7"/>
      <c r="P928" s="7"/>
      <c r="Q928" s="7"/>
      <c r="R928" s="7"/>
      <c r="S928" s="7"/>
      <c r="T928" s="7"/>
      <c r="U928" s="7"/>
      <c r="V928" s="7"/>
      <c r="W928" s="7"/>
      <c r="X928" s="7"/>
      <c r="Y928" s="7"/>
      <c r="Z928" s="7"/>
      <c r="AA928" s="7"/>
      <c r="AB928" s="7"/>
      <c r="AC928" s="7"/>
      <c r="AD928" s="7"/>
      <c r="AE928" s="7"/>
      <c r="AF928" s="7"/>
      <c r="AG928" s="7"/>
      <c r="AH928" s="7"/>
    </row>
    <row r="929" spans="2:34" ht="21" customHeight="1">
      <c r="B929" s="25"/>
      <c r="C929" s="7"/>
      <c r="D929" s="7"/>
      <c r="E929" s="7"/>
      <c r="F929" s="26"/>
      <c r="G929" s="26"/>
      <c r="H929" s="98"/>
      <c r="I929" s="98"/>
      <c r="J929" s="7"/>
      <c r="K929" s="7"/>
      <c r="L929" s="7"/>
      <c r="M929" s="7"/>
      <c r="N929" s="7"/>
      <c r="O929" s="7"/>
      <c r="P929" s="7"/>
      <c r="Q929" s="7"/>
      <c r="R929" s="7"/>
      <c r="S929" s="7"/>
      <c r="T929" s="7"/>
      <c r="U929" s="7"/>
      <c r="V929" s="7"/>
      <c r="W929" s="7"/>
      <c r="X929" s="7"/>
      <c r="Y929" s="7"/>
      <c r="Z929" s="7"/>
      <c r="AA929" s="7"/>
      <c r="AB929" s="7"/>
      <c r="AC929" s="7"/>
      <c r="AD929" s="7"/>
      <c r="AE929" s="7"/>
      <c r="AF929" s="7"/>
      <c r="AG929" s="7"/>
      <c r="AH929" s="7"/>
    </row>
  </sheetData>
  <autoFilter ref="B6:AG58" xr:uid="{00000000-0001-0000-0000-00000000000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mergeCells count="74">
    <mergeCell ref="BF8:BQ8"/>
    <mergeCell ref="C49:D49"/>
    <mergeCell ref="C50:D50"/>
    <mergeCell ref="C58:D58"/>
    <mergeCell ref="B8:I8"/>
    <mergeCell ref="B9:I9"/>
    <mergeCell ref="C26:D26"/>
    <mergeCell ref="C57:D57"/>
    <mergeCell ref="C51:D51"/>
    <mergeCell ref="C52:D52"/>
    <mergeCell ref="C53:D53"/>
    <mergeCell ref="C45:D45"/>
    <mergeCell ref="C56:D56"/>
    <mergeCell ref="C33:D33"/>
    <mergeCell ref="C54:D54"/>
    <mergeCell ref="C55:D55"/>
    <mergeCell ref="C44:D44"/>
    <mergeCell ref="C43:D43"/>
    <mergeCell ref="C41:D41"/>
    <mergeCell ref="C34:D34"/>
    <mergeCell ref="C35:D35"/>
    <mergeCell ref="C36:D36"/>
    <mergeCell ref="C37:D37"/>
    <mergeCell ref="C38:D38"/>
    <mergeCell ref="C39:D39"/>
    <mergeCell ref="C46:D46"/>
    <mergeCell ref="C47:D47"/>
    <mergeCell ref="C48:D48"/>
    <mergeCell ref="J2:O2"/>
    <mergeCell ref="P2:AG2"/>
    <mergeCell ref="B4:D4"/>
    <mergeCell ref="B6:B7"/>
    <mergeCell ref="D6:D7"/>
    <mergeCell ref="F6:F7"/>
    <mergeCell ref="G6:G7"/>
    <mergeCell ref="J6:U6"/>
    <mergeCell ref="V6:AG6"/>
    <mergeCell ref="I6:I7"/>
    <mergeCell ref="C42:D42"/>
    <mergeCell ref="C40:D40"/>
    <mergeCell ref="C30:D30"/>
    <mergeCell ref="AT6:BE6"/>
    <mergeCell ref="H6:H7"/>
    <mergeCell ref="C27:D27"/>
    <mergeCell ref="C28:D28"/>
    <mergeCell ref="C29:D29"/>
    <mergeCell ref="J8:U8"/>
    <mergeCell ref="V8:AG8"/>
    <mergeCell ref="AH8:AS8"/>
    <mergeCell ref="AT8:BE8"/>
    <mergeCell ref="C31:D31"/>
    <mergeCell ref="C10:D10"/>
    <mergeCell ref="C25:D25"/>
    <mergeCell ref="C11:D11"/>
    <mergeCell ref="C12:D12"/>
    <mergeCell ref="C13:D13"/>
    <mergeCell ref="C14:D14"/>
    <mergeCell ref="C15:D15"/>
    <mergeCell ref="BF6:BQ6"/>
    <mergeCell ref="BR6:CC6"/>
    <mergeCell ref="CD6:CO6"/>
    <mergeCell ref="AH6:AS6"/>
    <mergeCell ref="C32:D32"/>
    <mergeCell ref="C16:D16"/>
    <mergeCell ref="C17:D17"/>
    <mergeCell ref="C18:D18"/>
    <mergeCell ref="C19:D19"/>
    <mergeCell ref="C20:D20"/>
    <mergeCell ref="C21:D21"/>
    <mergeCell ref="C22:D22"/>
    <mergeCell ref="C23:D23"/>
    <mergeCell ref="C24:D24"/>
    <mergeCell ref="BR8:CC8"/>
    <mergeCell ref="CD8:CO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4B18130-1863-443C-9796-9D70D5E7501D}">
          <x14:formula1>
            <xm:f>Hoja3!$A$1:$A$4</xm:f>
          </x14:formula1>
          <xm:sqref>E10:E1048576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CFD82-B6E6-4EA2-AD75-C7DB54DC10A6}">
  <dimension ref="B1:M48"/>
  <sheetViews>
    <sheetView workbookViewId="0">
      <pane xSplit="2" ySplit="2" topLeftCell="C40" activePane="bottomRight" state="frozen"/>
      <selection pane="topRight"/>
      <selection pane="bottomLeft"/>
      <selection pane="bottomRight"/>
    </sheetView>
  </sheetViews>
  <sheetFormatPr baseColWidth="10" defaultColWidth="9.140625" defaultRowHeight="12.75" customHeight="1"/>
  <cols>
    <col min="2" max="2" width="9.140625" bestFit="1" customWidth="1"/>
    <col min="3" max="3" width="20" customWidth="1"/>
    <col min="4" max="13" width="5.7109375" customWidth="1"/>
  </cols>
  <sheetData>
    <row r="1" spans="2:13">
      <c r="D1" s="325" t="s">
        <v>294</v>
      </c>
      <c r="E1" s="325"/>
      <c r="F1" s="325"/>
      <c r="G1" s="325"/>
      <c r="H1" s="325"/>
      <c r="I1" s="325"/>
      <c r="J1" s="325"/>
      <c r="K1" s="325"/>
      <c r="L1" s="325" t="s">
        <v>295</v>
      </c>
      <c r="M1" s="325"/>
    </row>
    <row r="2" spans="2:13">
      <c r="B2" s="152" t="s">
        <v>296</v>
      </c>
      <c r="C2" s="152" t="s">
        <v>297</v>
      </c>
      <c r="D2" s="153">
        <v>22</v>
      </c>
      <c r="E2" s="153">
        <v>23</v>
      </c>
      <c r="F2" s="153">
        <v>24</v>
      </c>
      <c r="G2" s="153">
        <v>25</v>
      </c>
      <c r="H2" s="153">
        <v>26</v>
      </c>
      <c r="I2" s="153">
        <v>29</v>
      </c>
      <c r="J2" s="153">
        <v>30</v>
      </c>
      <c r="K2" s="153">
        <v>31</v>
      </c>
      <c r="L2" s="153">
        <v>1</v>
      </c>
      <c r="M2" s="153">
        <v>2</v>
      </c>
    </row>
    <row r="3" spans="2:13" ht="27">
      <c r="B3" s="111" t="s">
        <v>10</v>
      </c>
      <c r="C3" s="90" t="s">
        <v>255</v>
      </c>
      <c r="J3" t="s">
        <v>298</v>
      </c>
    </row>
    <row r="4" spans="2:13" ht="27">
      <c r="B4" s="111" t="s">
        <v>55</v>
      </c>
      <c r="C4" s="90" t="s">
        <v>240</v>
      </c>
      <c r="J4" t="s">
        <v>298</v>
      </c>
    </row>
    <row r="5" spans="2:13" ht="13.5">
      <c r="B5" s="150" t="s">
        <v>41</v>
      </c>
      <c r="C5" s="99" t="s">
        <v>257</v>
      </c>
      <c r="L5" t="s">
        <v>298</v>
      </c>
    </row>
    <row r="6" spans="2:13" ht="27">
      <c r="B6" s="150" t="s">
        <v>27</v>
      </c>
      <c r="C6" s="99" t="s">
        <v>258</v>
      </c>
      <c r="K6" t="s">
        <v>299</v>
      </c>
    </row>
    <row r="7" spans="2:13" ht="40.5">
      <c r="B7" s="150" t="s">
        <v>50</v>
      </c>
      <c r="C7" s="99" t="s">
        <v>244</v>
      </c>
      <c r="D7" t="s">
        <v>298</v>
      </c>
    </row>
    <row r="8" spans="2:13" ht="27">
      <c r="B8" s="150" t="s">
        <v>259</v>
      </c>
      <c r="C8" s="99" t="s">
        <v>300</v>
      </c>
      <c r="L8" t="s">
        <v>298</v>
      </c>
    </row>
    <row r="9" spans="2:13" ht="40.5">
      <c r="B9" s="150" t="s">
        <v>260</v>
      </c>
      <c r="C9" s="99" t="s">
        <v>244</v>
      </c>
      <c r="D9" t="s">
        <v>298</v>
      </c>
    </row>
    <row r="10" spans="2:13" ht="40.5">
      <c r="B10" s="150" t="s">
        <v>261</v>
      </c>
      <c r="C10" s="99" t="s">
        <v>244</v>
      </c>
      <c r="D10" t="s">
        <v>298</v>
      </c>
    </row>
    <row r="11" spans="2:13" ht="40.5">
      <c r="B11" s="150" t="s">
        <v>262</v>
      </c>
      <c r="C11" s="99" t="s">
        <v>244</v>
      </c>
      <c r="D11" t="s">
        <v>298</v>
      </c>
    </row>
    <row r="12" spans="2:13" ht="13.5">
      <c r="B12" s="150" t="s">
        <v>263</v>
      </c>
      <c r="C12" s="99" t="s">
        <v>280</v>
      </c>
      <c r="H12" t="s">
        <v>298</v>
      </c>
    </row>
    <row r="13" spans="2:13" ht="27">
      <c r="B13" s="150" t="s">
        <v>264</v>
      </c>
      <c r="C13" s="99" t="s">
        <v>301</v>
      </c>
      <c r="H13" t="s">
        <v>299</v>
      </c>
    </row>
    <row r="14" spans="2:13" ht="27">
      <c r="B14" s="150" t="s">
        <v>266</v>
      </c>
      <c r="C14" s="99" t="s">
        <v>302</v>
      </c>
      <c r="L14" t="s">
        <v>299</v>
      </c>
    </row>
    <row r="15" spans="2:13" ht="54">
      <c r="B15" s="150" t="s">
        <v>270</v>
      </c>
      <c r="C15" s="99" t="s">
        <v>303</v>
      </c>
      <c r="H15" t="s">
        <v>298</v>
      </c>
    </row>
    <row r="16" spans="2:13" ht="13.5">
      <c r="B16" s="150" t="s">
        <v>271</v>
      </c>
      <c r="C16" s="99" t="s">
        <v>304</v>
      </c>
      <c r="J16" t="s">
        <v>299</v>
      </c>
    </row>
    <row r="17" spans="2:13" ht="27">
      <c r="B17" s="150" t="s">
        <v>19</v>
      </c>
      <c r="C17" s="99" t="s">
        <v>258</v>
      </c>
      <c r="K17" t="s">
        <v>299</v>
      </c>
    </row>
    <row r="18" spans="2:13" ht="40.5">
      <c r="B18" s="148" t="s">
        <v>194</v>
      </c>
      <c r="C18" s="100" t="s">
        <v>305</v>
      </c>
      <c r="I18" t="s">
        <v>298</v>
      </c>
    </row>
    <row r="19" spans="2:13" ht="40.5">
      <c r="B19" s="148" t="s">
        <v>273</v>
      </c>
      <c r="C19" s="100" t="s">
        <v>305</v>
      </c>
      <c r="I19" t="s">
        <v>298</v>
      </c>
    </row>
    <row r="20" spans="2:13" ht="40.5">
      <c r="B20" s="148" t="s">
        <v>275</v>
      </c>
      <c r="C20" s="100" t="s">
        <v>305</v>
      </c>
      <c r="I20" t="s">
        <v>298</v>
      </c>
    </row>
    <row r="21" spans="2:13" ht="40.5">
      <c r="B21" s="148" t="s">
        <v>276</v>
      </c>
      <c r="C21" s="100" t="s">
        <v>305</v>
      </c>
      <c r="I21" t="s">
        <v>298</v>
      </c>
    </row>
    <row r="22" spans="2:13" ht="40.5">
      <c r="B22" s="148" t="s">
        <v>277</v>
      </c>
      <c r="C22" s="100" t="s">
        <v>305</v>
      </c>
      <c r="I22" t="s">
        <v>298</v>
      </c>
    </row>
    <row r="23" spans="2:13" ht="40.5">
      <c r="B23" s="148" t="s">
        <v>278</v>
      </c>
      <c r="C23" s="100" t="s">
        <v>305</v>
      </c>
      <c r="I23" t="s">
        <v>298</v>
      </c>
    </row>
    <row r="24" spans="2:13" ht="37.5" customHeight="1">
      <c r="B24" s="145" t="s">
        <v>68</v>
      </c>
      <c r="C24" s="101" t="s">
        <v>244</v>
      </c>
      <c r="D24" t="s">
        <v>298</v>
      </c>
    </row>
    <row r="25" spans="2:13" ht="13.5">
      <c r="B25" s="110" t="s">
        <v>207</v>
      </c>
      <c r="C25" s="102" t="s">
        <v>280</v>
      </c>
      <c r="H25" t="s">
        <v>298</v>
      </c>
    </row>
    <row r="26" spans="2:13" ht="67.5">
      <c r="B26" s="110" t="s">
        <v>281</v>
      </c>
      <c r="C26" s="102" t="s">
        <v>306</v>
      </c>
      <c r="H26" t="s">
        <v>298</v>
      </c>
    </row>
    <row r="27" spans="2:13" ht="40.5">
      <c r="B27" s="110" t="s">
        <v>282</v>
      </c>
      <c r="C27" s="102" t="s">
        <v>244</v>
      </c>
      <c r="E27" t="s">
        <v>298</v>
      </c>
    </row>
    <row r="28" spans="2:13" ht="27">
      <c r="B28" s="110" t="s">
        <v>283</v>
      </c>
      <c r="C28" s="102" t="s">
        <v>284</v>
      </c>
      <c r="J28" t="s">
        <v>298</v>
      </c>
    </row>
    <row r="29" spans="2:13" ht="13.5">
      <c r="B29" s="110" t="s">
        <v>285</v>
      </c>
      <c r="C29" s="102" t="s">
        <v>286</v>
      </c>
      <c r="L29" t="s">
        <v>299</v>
      </c>
    </row>
    <row r="30" spans="2:13" ht="13.5">
      <c r="B30" s="110" t="s">
        <v>289</v>
      </c>
      <c r="C30" s="102" t="s">
        <v>290</v>
      </c>
      <c r="M30" t="s">
        <v>298</v>
      </c>
    </row>
    <row r="31" spans="2:13" ht="24.75" customHeight="1">
      <c r="B31" s="147" t="s">
        <v>200</v>
      </c>
      <c r="C31" s="103" t="s">
        <v>305</v>
      </c>
      <c r="K31" t="s">
        <v>298</v>
      </c>
    </row>
    <row r="32" spans="2:13" ht="24.75" customHeight="1">
      <c r="B32" s="147" t="s">
        <v>291</v>
      </c>
      <c r="C32" s="103" t="s">
        <v>305</v>
      </c>
      <c r="K32" t="s">
        <v>298</v>
      </c>
    </row>
    <row r="33" spans="2:13" ht="40.5">
      <c r="B33" s="149" t="s">
        <v>33</v>
      </c>
      <c r="C33" s="104" t="s">
        <v>244</v>
      </c>
      <c r="E33" t="s">
        <v>298</v>
      </c>
    </row>
    <row r="34" spans="2:13" ht="37.5" customHeight="1">
      <c r="B34" s="146" t="s">
        <v>293</v>
      </c>
      <c r="C34" s="104" t="s">
        <v>244</v>
      </c>
      <c r="E34" t="s">
        <v>298</v>
      </c>
    </row>
    <row r="35" spans="2:13" ht="40.5">
      <c r="B35" s="149" t="s">
        <v>88</v>
      </c>
      <c r="C35" s="104" t="s">
        <v>244</v>
      </c>
      <c r="E35" t="s">
        <v>298</v>
      </c>
    </row>
    <row r="36" spans="2:13" ht="40.5">
      <c r="B36" s="149" t="s">
        <v>97</v>
      </c>
      <c r="C36" s="104" t="s">
        <v>244</v>
      </c>
      <c r="E36" t="s">
        <v>298</v>
      </c>
    </row>
    <row r="37" spans="2:13" ht="40.5">
      <c r="B37" s="149" t="s">
        <v>104</v>
      </c>
      <c r="C37" s="104" t="s">
        <v>244</v>
      </c>
      <c r="E37" t="s">
        <v>298</v>
      </c>
    </row>
    <row r="38" spans="2:13" ht="40.5">
      <c r="B38" s="149" t="s">
        <v>113</v>
      </c>
      <c r="C38" s="104" t="s">
        <v>244</v>
      </c>
      <c r="F38" t="s">
        <v>298</v>
      </c>
    </row>
    <row r="39" spans="2:13" ht="40.5">
      <c r="B39" s="149" t="s">
        <v>126</v>
      </c>
      <c r="C39" s="104" t="s">
        <v>244</v>
      </c>
      <c r="F39" t="s">
        <v>298</v>
      </c>
    </row>
    <row r="40" spans="2:13" ht="40.5">
      <c r="B40" s="149" t="s">
        <v>134</v>
      </c>
      <c r="C40" s="104" t="s">
        <v>244</v>
      </c>
      <c r="F40" t="s">
        <v>298</v>
      </c>
    </row>
    <row r="41" spans="2:13" ht="40.5">
      <c r="B41" s="149" t="s">
        <v>144</v>
      </c>
      <c r="C41" s="104" t="s">
        <v>244</v>
      </c>
      <c r="F41" t="s">
        <v>298</v>
      </c>
    </row>
    <row r="42" spans="2:13" ht="40.5">
      <c r="B42" s="149" t="s">
        <v>157</v>
      </c>
      <c r="C42" s="104" t="s">
        <v>244</v>
      </c>
      <c r="F42" t="s">
        <v>298</v>
      </c>
    </row>
    <row r="43" spans="2:13" ht="40.5">
      <c r="B43" s="149" t="s">
        <v>166</v>
      </c>
      <c r="C43" s="104" t="s">
        <v>244</v>
      </c>
      <c r="G43" t="s">
        <v>298</v>
      </c>
    </row>
    <row r="44" spans="2:13" ht="40.5">
      <c r="B44" s="149" t="s">
        <v>175</v>
      </c>
      <c r="C44" s="104" t="s">
        <v>244</v>
      </c>
      <c r="G44" t="s">
        <v>298</v>
      </c>
    </row>
    <row r="45" spans="2:13" ht="40.5">
      <c r="B45" s="149" t="s">
        <v>213</v>
      </c>
      <c r="C45" s="104" t="s">
        <v>244</v>
      </c>
      <c r="G45" t="s">
        <v>298</v>
      </c>
    </row>
    <row r="46" spans="2:13" ht="40.5">
      <c r="B46" s="149" t="s">
        <v>222</v>
      </c>
      <c r="C46" s="104" t="s">
        <v>244</v>
      </c>
      <c r="G46" t="s">
        <v>298</v>
      </c>
    </row>
    <row r="47" spans="2:13" ht="40.5">
      <c r="B47" s="149" t="s">
        <v>76</v>
      </c>
      <c r="C47" s="104" t="s">
        <v>244</v>
      </c>
      <c r="G47" t="s">
        <v>298</v>
      </c>
    </row>
    <row r="48" spans="2:13" ht="12.75" customHeight="1">
      <c r="B48" s="151" t="s">
        <v>249</v>
      </c>
      <c r="C48" s="105" t="s">
        <v>250</v>
      </c>
      <c r="M48" t="s">
        <v>298</v>
      </c>
    </row>
  </sheetData>
  <autoFilter ref="B2:M48" xr:uid="{B7ACFD82-B6E6-4EA2-AD75-C7DB54DC10A6}">
    <filterColumn colId="0" showButton="0"/>
  </autoFilter>
  <mergeCells count="2">
    <mergeCell ref="D1:K1"/>
    <mergeCell ref="L1:M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14E2D-724F-45C5-AAB1-C261D4B4D638}">
  <dimension ref="B2:E21"/>
  <sheetViews>
    <sheetView workbookViewId="0">
      <pane xSplit="2" ySplit="2" topLeftCell="C3" activePane="bottomRight" state="frozen"/>
      <selection pane="topRight"/>
      <selection pane="bottomLeft"/>
      <selection pane="bottomRight"/>
    </sheetView>
  </sheetViews>
  <sheetFormatPr baseColWidth="10" defaultColWidth="9.140625" defaultRowHeight="12.75"/>
  <cols>
    <col min="2" max="2" width="30.85546875" style="158" customWidth="1"/>
    <col min="3" max="3" width="75" customWidth="1"/>
  </cols>
  <sheetData>
    <row r="2" spans="2:5">
      <c r="B2" s="159" t="s">
        <v>307</v>
      </c>
      <c r="C2" s="157" t="s">
        <v>308</v>
      </c>
      <c r="D2" s="157" t="s">
        <v>309</v>
      </c>
      <c r="E2" s="157" t="s">
        <v>310</v>
      </c>
    </row>
    <row r="3" spans="2:5" ht="89.25">
      <c r="B3" s="159" t="s">
        <v>311</v>
      </c>
      <c r="C3" s="155" t="s">
        <v>312</v>
      </c>
      <c r="D3" s="156">
        <v>45495</v>
      </c>
      <c r="E3" s="154" t="s">
        <v>313</v>
      </c>
    </row>
    <row r="4" spans="2:5" ht="89.25">
      <c r="B4" s="159" t="s">
        <v>311</v>
      </c>
      <c r="C4" s="155" t="s">
        <v>314</v>
      </c>
      <c r="D4" s="156">
        <v>45496</v>
      </c>
      <c r="E4" s="154" t="s">
        <v>313</v>
      </c>
    </row>
    <row r="5" spans="2:5" ht="76.5">
      <c r="B5" s="159" t="s">
        <v>311</v>
      </c>
      <c r="C5" s="155" t="s">
        <v>315</v>
      </c>
      <c r="D5" s="156">
        <v>45497</v>
      </c>
      <c r="E5" s="154" t="s">
        <v>313</v>
      </c>
    </row>
    <row r="6" spans="2:5" ht="76.5">
      <c r="B6" s="159" t="s">
        <v>311</v>
      </c>
      <c r="C6" s="155" t="s">
        <v>316</v>
      </c>
      <c r="D6" s="156">
        <v>45498</v>
      </c>
      <c r="E6" s="154" t="s">
        <v>313</v>
      </c>
    </row>
    <row r="7" spans="2:5">
      <c r="B7" s="159" t="s">
        <v>301</v>
      </c>
      <c r="C7" s="154" t="s">
        <v>264</v>
      </c>
      <c r="D7" s="156">
        <v>45499</v>
      </c>
      <c r="E7" s="154" t="s">
        <v>317</v>
      </c>
    </row>
    <row r="8" spans="2:5" ht="38.25">
      <c r="B8" s="159" t="s">
        <v>318</v>
      </c>
      <c r="C8" s="154" t="s">
        <v>281</v>
      </c>
      <c r="D8" s="156">
        <v>45500</v>
      </c>
      <c r="E8" s="154" t="s">
        <v>317</v>
      </c>
    </row>
    <row r="9" spans="2:5" ht="25.5">
      <c r="B9" s="159" t="s">
        <v>303</v>
      </c>
      <c r="C9" s="154" t="s">
        <v>270</v>
      </c>
      <c r="D9" s="156">
        <v>45501</v>
      </c>
      <c r="E9" s="154" t="s">
        <v>317</v>
      </c>
    </row>
    <row r="10" spans="2:5" ht="38.25">
      <c r="B10" s="159" t="s">
        <v>319</v>
      </c>
      <c r="C10" s="155" t="s">
        <v>320</v>
      </c>
      <c r="D10" s="156">
        <v>45501</v>
      </c>
      <c r="E10" s="154" t="s">
        <v>321</v>
      </c>
    </row>
    <row r="11" spans="2:5" ht="89.25">
      <c r="B11" s="159" t="s">
        <v>305</v>
      </c>
      <c r="C11" s="155" t="s">
        <v>322</v>
      </c>
      <c r="D11" s="156">
        <v>45502</v>
      </c>
      <c r="E11" s="154" t="s">
        <v>313</v>
      </c>
    </row>
    <row r="12" spans="2:5">
      <c r="B12" s="159" t="s">
        <v>304</v>
      </c>
      <c r="C12" s="154" t="s">
        <v>271</v>
      </c>
      <c r="D12" s="156">
        <v>45503</v>
      </c>
      <c r="E12" s="154" t="s">
        <v>317</v>
      </c>
    </row>
    <row r="13" spans="2:5" ht="38.25">
      <c r="B13" s="159" t="s">
        <v>323</v>
      </c>
      <c r="C13" s="155" t="s">
        <v>324</v>
      </c>
      <c r="D13" s="156">
        <v>45503</v>
      </c>
      <c r="E13" s="154" t="s">
        <v>321</v>
      </c>
    </row>
    <row r="14" spans="2:5">
      <c r="B14" s="159" t="s">
        <v>325</v>
      </c>
      <c r="C14" s="154" t="s">
        <v>283</v>
      </c>
      <c r="D14" s="156">
        <v>45503</v>
      </c>
      <c r="E14" s="154" t="s">
        <v>317</v>
      </c>
    </row>
    <row r="15" spans="2:5" ht="38.25">
      <c r="B15" s="159" t="s">
        <v>258</v>
      </c>
      <c r="C15" s="155" t="s">
        <v>326</v>
      </c>
      <c r="D15" s="156">
        <v>45504</v>
      </c>
      <c r="E15" s="154" t="s">
        <v>321</v>
      </c>
    </row>
    <row r="16" spans="2:5" ht="51">
      <c r="B16" s="159" t="s">
        <v>305</v>
      </c>
      <c r="C16" s="155" t="s">
        <v>327</v>
      </c>
      <c r="D16" s="156">
        <v>45535</v>
      </c>
      <c r="E16" s="154" t="s">
        <v>321</v>
      </c>
    </row>
    <row r="17" spans="2:5">
      <c r="B17" s="159" t="s">
        <v>302</v>
      </c>
      <c r="C17" s="154" t="s">
        <v>266</v>
      </c>
      <c r="D17" s="156">
        <v>45505</v>
      </c>
      <c r="E17" s="154" t="s">
        <v>317</v>
      </c>
    </row>
    <row r="18" spans="2:5">
      <c r="B18" s="159" t="s">
        <v>286</v>
      </c>
      <c r="C18" s="154" t="s">
        <v>285</v>
      </c>
      <c r="D18" s="156">
        <v>45505</v>
      </c>
      <c r="E18" s="154" t="s">
        <v>317</v>
      </c>
    </row>
    <row r="19" spans="2:5" ht="38.25">
      <c r="B19" s="159" t="s">
        <v>300</v>
      </c>
      <c r="C19" s="155" t="s">
        <v>328</v>
      </c>
      <c r="D19" s="156">
        <v>45505</v>
      </c>
      <c r="E19" s="154" t="s">
        <v>321</v>
      </c>
    </row>
    <row r="20" spans="2:5">
      <c r="B20" s="159" t="s">
        <v>290</v>
      </c>
      <c r="C20" s="155" t="s">
        <v>289</v>
      </c>
      <c r="D20" s="156">
        <v>45506</v>
      </c>
      <c r="E20" s="154" t="s">
        <v>317</v>
      </c>
    </row>
    <row r="21" spans="2:5">
      <c r="B21" s="159" t="s">
        <v>250</v>
      </c>
      <c r="C21" s="155" t="s">
        <v>249</v>
      </c>
      <c r="D21" s="156">
        <v>45506</v>
      </c>
      <c r="E21" s="154" t="s">
        <v>321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DAD6A-4473-4181-BD6F-297B79080A8C}">
  <dimension ref="A1:G49"/>
  <sheetViews>
    <sheetView workbookViewId="0">
      <selection activeCell="G9" sqref="G2:G9"/>
    </sheetView>
  </sheetViews>
  <sheetFormatPr baseColWidth="10" defaultColWidth="9.140625" defaultRowHeight="12.75"/>
  <cols>
    <col min="1" max="1" width="17.28515625" customWidth="1"/>
    <col min="4" max="4" width="14.7109375" customWidth="1"/>
    <col min="5" max="5" width="17.42578125" customWidth="1"/>
    <col min="6" max="6" width="18.85546875" customWidth="1"/>
  </cols>
  <sheetData>
    <row r="1" spans="1:7">
      <c r="C1" t="s">
        <v>310</v>
      </c>
      <c r="D1">
        <v>2020</v>
      </c>
      <c r="E1">
        <v>2023</v>
      </c>
      <c r="F1">
        <v>2024</v>
      </c>
    </row>
    <row r="2" spans="1:7" ht="13.5">
      <c r="A2" s="359" t="s">
        <v>10</v>
      </c>
      <c r="B2" s="321"/>
      <c r="C2" s="59">
        <v>6</v>
      </c>
      <c r="D2" s="58">
        <v>200000000</v>
      </c>
      <c r="E2" s="58">
        <v>180000000</v>
      </c>
      <c r="F2" s="58">
        <f>E2*1.1</f>
        <v>198000000.00000003</v>
      </c>
      <c r="G2" s="129">
        <f>SUM(F2:F3)</f>
        <v>528000000</v>
      </c>
    </row>
    <row r="3" spans="1:7" ht="13.5">
      <c r="A3" s="359" t="s">
        <v>55</v>
      </c>
      <c r="B3" s="321"/>
      <c r="C3" s="59">
        <v>10</v>
      </c>
      <c r="D3" s="58">
        <v>900000000</v>
      </c>
      <c r="E3" s="58">
        <v>300000000</v>
      </c>
      <c r="F3" s="58">
        <f>E3*1.1</f>
        <v>330000000</v>
      </c>
      <c r="G3" s="129">
        <f>SUM(F4:F17)</f>
        <v>11152900000</v>
      </c>
    </row>
    <row r="4" spans="1:7" ht="13.5">
      <c r="A4" s="353" t="s">
        <v>41</v>
      </c>
      <c r="B4" s="354"/>
      <c r="C4" s="65">
        <v>48</v>
      </c>
      <c r="D4" s="64">
        <v>3500000000</v>
      </c>
      <c r="E4" s="64">
        <v>4229000000</v>
      </c>
      <c r="F4" s="64">
        <f>E4*1.1</f>
        <v>4651900000</v>
      </c>
      <c r="G4" s="129">
        <f>SUM(F18:F23)</f>
        <v>6380000000</v>
      </c>
    </row>
    <row r="5" spans="1:7" ht="13.5">
      <c r="A5" s="353" t="s">
        <v>27</v>
      </c>
      <c r="B5" s="354"/>
      <c r="C5" s="65">
        <v>12</v>
      </c>
      <c r="D5" s="64">
        <v>180000000</v>
      </c>
      <c r="E5" s="64">
        <v>300000000</v>
      </c>
      <c r="F5" s="64">
        <f t="shared" ref="F5:F49" si="0">E5*1.1</f>
        <v>330000000</v>
      </c>
      <c r="G5" s="129">
        <f>SUM(F24)</f>
        <v>550000000</v>
      </c>
    </row>
    <row r="6" spans="1:7" ht="13.5">
      <c r="A6" s="353" t="s">
        <v>50</v>
      </c>
      <c r="B6" s="354"/>
      <c r="C6" s="65">
        <v>48</v>
      </c>
      <c r="D6" s="64">
        <v>2400000000</v>
      </c>
      <c r="E6" s="64">
        <v>2400000000</v>
      </c>
      <c r="F6" s="64">
        <f t="shared" si="0"/>
        <v>2640000000</v>
      </c>
      <c r="G6" s="129">
        <f>SUM(F25:F31)</f>
        <v>6270000000</v>
      </c>
    </row>
    <row r="7" spans="1:7" ht="13.5">
      <c r="A7" s="353" t="s">
        <v>259</v>
      </c>
      <c r="B7" s="354"/>
      <c r="C7" s="65">
        <v>4</v>
      </c>
      <c r="D7" s="64">
        <v>30000000</v>
      </c>
      <c r="E7" s="64">
        <v>150000000</v>
      </c>
      <c r="F7" s="64">
        <f t="shared" si="0"/>
        <v>165000000</v>
      </c>
      <c r="G7" s="129">
        <f>SUM(F32:F33)</f>
        <v>1430000000</v>
      </c>
    </row>
    <row r="8" spans="1:7" ht="13.5">
      <c r="A8" s="353" t="s">
        <v>260</v>
      </c>
      <c r="B8" s="354"/>
      <c r="C8" s="65">
        <v>4</v>
      </c>
      <c r="D8" s="64">
        <v>30000000</v>
      </c>
      <c r="E8" s="64">
        <v>150000000</v>
      </c>
      <c r="F8" s="64">
        <f t="shared" si="0"/>
        <v>165000000</v>
      </c>
      <c r="G8" s="129">
        <f>SUM(F34:F48)</f>
        <v>7832000000.000001</v>
      </c>
    </row>
    <row r="9" spans="1:7" ht="13.5">
      <c r="A9" s="353" t="s">
        <v>261</v>
      </c>
      <c r="B9" s="354"/>
      <c r="C9" s="65">
        <v>12</v>
      </c>
      <c r="D9" s="64">
        <v>800000000</v>
      </c>
      <c r="E9" s="64">
        <v>800000000</v>
      </c>
      <c r="F9" s="64">
        <f t="shared" si="0"/>
        <v>880000000.00000012</v>
      </c>
      <c r="G9" s="129">
        <f>SUM(F49)</f>
        <v>1650000000.0000002</v>
      </c>
    </row>
    <row r="10" spans="1:7" ht="13.5">
      <c r="A10" s="353" t="s">
        <v>262</v>
      </c>
      <c r="B10" s="354"/>
      <c r="C10" s="65">
        <v>12</v>
      </c>
      <c r="D10" s="64">
        <v>800000000</v>
      </c>
      <c r="E10" s="64">
        <v>800000000</v>
      </c>
      <c r="F10" s="64">
        <f t="shared" si="0"/>
        <v>880000000.00000012</v>
      </c>
    </row>
    <row r="11" spans="1:7" ht="13.5">
      <c r="A11" s="353" t="s">
        <v>263</v>
      </c>
      <c r="B11" s="354"/>
      <c r="C11" s="65">
        <v>2</v>
      </c>
      <c r="D11" s="64">
        <v>20000000</v>
      </c>
      <c r="E11" s="64">
        <v>50000000</v>
      </c>
      <c r="F11" s="64">
        <f t="shared" si="0"/>
        <v>55000000.000000007</v>
      </c>
    </row>
    <row r="12" spans="1:7" ht="13.5">
      <c r="A12" s="353" t="s">
        <v>264</v>
      </c>
      <c r="B12" s="354"/>
      <c r="C12" s="65">
        <v>5</v>
      </c>
      <c r="D12" s="64">
        <v>30000000</v>
      </c>
      <c r="E12" s="64">
        <v>80000000</v>
      </c>
      <c r="F12" s="64">
        <f t="shared" si="0"/>
        <v>88000000</v>
      </c>
    </row>
    <row r="13" spans="1:7" ht="13.5">
      <c r="A13" s="353" t="s">
        <v>266</v>
      </c>
      <c r="B13" s="354"/>
      <c r="C13" s="65">
        <v>4</v>
      </c>
      <c r="D13" s="64">
        <v>30000000</v>
      </c>
      <c r="E13" s="64">
        <v>200000000</v>
      </c>
      <c r="F13" s="64">
        <f t="shared" si="0"/>
        <v>220000000.00000003</v>
      </c>
    </row>
    <row r="14" spans="1:7" ht="13.5">
      <c r="A14" s="353" t="s">
        <v>268</v>
      </c>
      <c r="B14" s="354"/>
      <c r="C14" s="65">
        <v>6</v>
      </c>
      <c r="D14" s="64">
        <v>30000000</v>
      </c>
      <c r="E14" s="64">
        <v>100000000</v>
      </c>
      <c r="F14" s="64">
        <f t="shared" si="0"/>
        <v>110000000.00000001</v>
      </c>
    </row>
    <row r="15" spans="1:7" ht="13.5">
      <c r="A15" s="353" t="s">
        <v>270</v>
      </c>
      <c r="B15" s="354"/>
      <c r="C15" s="65">
        <v>6</v>
      </c>
      <c r="D15" s="64">
        <v>30000000</v>
      </c>
      <c r="E15" s="64">
        <v>150000000</v>
      </c>
      <c r="F15" s="64">
        <f t="shared" si="0"/>
        <v>165000000</v>
      </c>
    </row>
    <row r="16" spans="1:7" ht="13.5">
      <c r="A16" s="353" t="s">
        <v>271</v>
      </c>
      <c r="B16" s="354"/>
      <c r="C16" s="65">
        <v>4</v>
      </c>
      <c r="D16" s="64">
        <v>30000000</v>
      </c>
      <c r="E16" s="64">
        <v>150000000</v>
      </c>
      <c r="F16" s="64">
        <f t="shared" si="0"/>
        <v>165000000</v>
      </c>
    </row>
    <row r="17" spans="1:6" ht="13.5">
      <c r="A17" s="353" t="s">
        <v>19</v>
      </c>
      <c r="B17" s="354"/>
      <c r="C17" s="65">
        <v>18</v>
      </c>
      <c r="D17" s="64">
        <v>580000000</v>
      </c>
      <c r="E17" s="64">
        <v>580000000</v>
      </c>
      <c r="F17" s="64">
        <f t="shared" si="0"/>
        <v>638000000</v>
      </c>
    </row>
    <row r="18" spans="1:6" ht="13.5">
      <c r="A18" s="357" t="s">
        <v>194</v>
      </c>
      <c r="B18" s="358"/>
      <c r="C18" s="83">
        <v>48</v>
      </c>
      <c r="D18" s="82">
        <v>2400000000</v>
      </c>
      <c r="E18" s="82">
        <v>2400000000</v>
      </c>
      <c r="F18" s="82">
        <f t="shared" si="0"/>
        <v>2640000000</v>
      </c>
    </row>
    <row r="19" spans="1:6" ht="13.5">
      <c r="A19" s="357" t="s">
        <v>273</v>
      </c>
      <c r="B19" s="358"/>
      <c r="C19" s="83">
        <v>12</v>
      </c>
      <c r="D19" s="82">
        <v>2000000000</v>
      </c>
      <c r="E19" s="82">
        <v>2000000000</v>
      </c>
      <c r="F19" s="82">
        <f t="shared" si="0"/>
        <v>2200000000</v>
      </c>
    </row>
    <row r="20" spans="1:6" ht="13.5">
      <c r="A20" s="357" t="s">
        <v>275</v>
      </c>
      <c r="B20" s="358"/>
      <c r="C20" s="83">
        <v>6</v>
      </c>
      <c r="D20" s="82">
        <v>30000000</v>
      </c>
      <c r="E20" s="82">
        <v>50000000</v>
      </c>
      <c r="F20" s="82">
        <f t="shared" si="0"/>
        <v>55000000.000000007</v>
      </c>
    </row>
    <row r="21" spans="1:6" ht="13.5">
      <c r="A21" s="357" t="s">
        <v>276</v>
      </c>
      <c r="B21" s="358"/>
      <c r="C21" s="83">
        <v>6</v>
      </c>
      <c r="D21" s="82">
        <v>30000000</v>
      </c>
      <c r="E21" s="82">
        <v>50000000</v>
      </c>
      <c r="F21" s="82">
        <f t="shared" si="0"/>
        <v>55000000.000000007</v>
      </c>
    </row>
    <row r="22" spans="1:6" ht="13.5">
      <c r="A22" s="357" t="s">
        <v>277</v>
      </c>
      <c r="B22" s="358"/>
      <c r="C22" s="83">
        <v>12</v>
      </c>
      <c r="D22" s="82">
        <v>100000000</v>
      </c>
      <c r="E22" s="82">
        <v>500000000</v>
      </c>
      <c r="F22" s="82">
        <f t="shared" si="0"/>
        <v>550000000</v>
      </c>
    </row>
    <row r="23" spans="1:6" ht="13.5">
      <c r="A23" s="357" t="s">
        <v>278</v>
      </c>
      <c r="B23" s="358"/>
      <c r="C23" s="83">
        <v>8</v>
      </c>
      <c r="D23" s="82">
        <v>500000000</v>
      </c>
      <c r="E23" s="82">
        <v>800000000</v>
      </c>
      <c r="F23" s="82">
        <f t="shared" si="0"/>
        <v>880000000.00000012</v>
      </c>
    </row>
    <row r="24" spans="1:6" ht="13.5">
      <c r="A24" s="339" t="s">
        <v>68</v>
      </c>
      <c r="B24" s="339"/>
      <c r="C24" s="74">
        <v>36</v>
      </c>
      <c r="D24" s="73">
        <v>500000000</v>
      </c>
      <c r="E24" s="73">
        <v>500000000</v>
      </c>
      <c r="F24" s="73">
        <f t="shared" si="0"/>
        <v>550000000</v>
      </c>
    </row>
    <row r="25" spans="1:6" ht="13.5">
      <c r="A25" s="367" t="s">
        <v>207</v>
      </c>
      <c r="B25" s="368"/>
      <c r="C25" s="77">
        <v>10</v>
      </c>
      <c r="D25" s="76">
        <v>3500000000</v>
      </c>
      <c r="E25" s="76">
        <v>350000000</v>
      </c>
      <c r="F25" s="76">
        <f t="shared" si="0"/>
        <v>385000000.00000006</v>
      </c>
    </row>
    <row r="26" spans="1:6" ht="13.5">
      <c r="A26" s="367" t="s">
        <v>281</v>
      </c>
      <c r="B26" s="368"/>
      <c r="C26" s="77">
        <v>12</v>
      </c>
      <c r="D26" s="76">
        <v>3500000000</v>
      </c>
      <c r="E26" s="76">
        <v>3500000000</v>
      </c>
      <c r="F26" s="76">
        <f t="shared" si="0"/>
        <v>3850000000.0000005</v>
      </c>
    </row>
    <row r="27" spans="1:6" ht="13.5">
      <c r="A27" s="367" t="s">
        <v>282</v>
      </c>
      <c r="B27" s="368"/>
      <c r="C27" s="77">
        <v>5</v>
      </c>
      <c r="D27" s="76">
        <v>30000000</v>
      </c>
      <c r="E27" s="76">
        <v>50000000</v>
      </c>
      <c r="F27" s="76">
        <f t="shared" si="0"/>
        <v>55000000.000000007</v>
      </c>
    </row>
    <row r="28" spans="1:6" ht="13.5">
      <c r="A28" s="367" t="s">
        <v>283</v>
      </c>
      <c r="B28" s="368"/>
      <c r="C28" s="77">
        <f>5*12</f>
        <v>60</v>
      </c>
      <c r="D28" s="76">
        <v>0</v>
      </c>
      <c r="E28" s="76"/>
      <c r="F28" s="76">
        <f t="shared" si="0"/>
        <v>0</v>
      </c>
    </row>
    <row r="29" spans="1:6" ht="13.5">
      <c r="A29" s="367" t="s">
        <v>285</v>
      </c>
      <c r="B29" s="368"/>
      <c r="C29" s="77">
        <v>15</v>
      </c>
      <c r="D29" s="76">
        <v>1000000000</v>
      </c>
      <c r="E29" s="76">
        <v>1000000000</v>
      </c>
      <c r="F29" s="76">
        <f t="shared" si="0"/>
        <v>1100000000</v>
      </c>
    </row>
    <row r="30" spans="1:6" ht="13.5">
      <c r="A30" s="367" t="s">
        <v>287</v>
      </c>
      <c r="B30" s="368"/>
      <c r="C30" s="77">
        <v>8</v>
      </c>
      <c r="D30" s="76">
        <v>400000000</v>
      </c>
      <c r="E30" s="76">
        <v>400000000</v>
      </c>
      <c r="F30" s="76">
        <f t="shared" si="0"/>
        <v>440000000.00000006</v>
      </c>
    </row>
    <row r="31" spans="1:6" ht="13.5">
      <c r="A31" s="367" t="s">
        <v>289</v>
      </c>
      <c r="B31" s="368"/>
      <c r="C31" s="77">
        <v>8</v>
      </c>
      <c r="D31" s="76">
        <v>400000000</v>
      </c>
      <c r="E31" s="76">
        <v>400000000</v>
      </c>
      <c r="F31" s="76">
        <f t="shared" si="0"/>
        <v>440000000.00000006</v>
      </c>
    </row>
    <row r="32" spans="1:6" ht="13.5">
      <c r="A32" s="364" t="s">
        <v>200</v>
      </c>
      <c r="B32" s="364"/>
      <c r="C32" s="71">
        <v>48</v>
      </c>
      <c r="D32" s="70">
        <v>1200000000</v>
      </c>
      <c r="E32" s="70">
        <v>1200000000</v>
      </c>
      <c r="F32" s="70">
        <f t="shared" si="0"/>
        <v>1320000000</v>
      </c>
    </row>
    <row r="33" spans="1:6" ht="13.5">
      <c r="A33" s="364" t="s">
        <v>291</v>
      </c>
      <c r="B33" s="364"/>
      <c r="C33" s="71">
        <v>6</v>
      </c>
      <c r="D33" s="70">
        <v>30000000</v>
      </c>
      <c r="E33" s="70">
        <v>100000000</v>
      </c>
      <c r="F33" s="70">
        <f t="shared" si="0"/>
        <v>110000000.00000001</v>
      </c>
    </row>
    <row r="34" spans="1:6" ht="13.5">
      <c r="A34" s="362" t="s">
        <v>33</v>
      </c>
      <c r="B34" s="363"/>
      <c r="C34" s="68">
        <v>32</v>
      </c>
      <c r="D34" s="67">
        <v>900000000</v>
      </c>
      <c r="E34" s="67">
        <v>900000000</v>
      </c>
      <c r="F34" s="67">
        <f t="shared" si="0"/>
        <v>990000000.00000012</v>
      </c>
    </row>
    <row r="35" spans="1:6" ht="13.5">
      <c r="A35" s="365" t="s">
        <v>293</v>
      </c>
      <c r="B35" s="366"/>
      <c r="C35" s="68">
        <v>36</v>
      </c>
      <c r="D35" s="67">
        <v>1500000000</v>
      </c>
      <c r="E35" s="67">
        <v>1500000000</v>
      </c>
      <c r="F35" s="67">
        <f t="shared" si="0"/>
        <v>1650000000.0000002</v>
      </c>
    </row>
    <row r="36" spans="1:6" ht="13.5">
      <c r="A36" s="362" t="s">
        <v>88</v>
      </c>
      <c r="B36" s="363"/>
      <c r="C36" s="68">
        <v>2</v>
      </c>
      <c r="D36" s="67">
        <v>60000000</v>
      </c>
      <c r="E36" s="67">
        <v>60000000</v>
      </c>
      <c r="F36" s="67">
        <f t="shared" si="0"/>
        <v>66000000.000000007</v>
      </c>
    </row>
    <row r="37" spans="1:6" ht="13.5">
      <c r="A37" s="362" t="s">
        <v>97</v>
      </c>
      <c r="B37" s="363"/>
      <c r="C37" s="68">
        <v>3</v>
      </c>
      <c r="D37" s="67">
        <v>60000000</v>
      </c>
      <c r="E37" s="67">
        <v>60000000</v>
      </c>
      <c r="F37" s="67">
        <f t="shared" si="0"/>
        <v>66000000.000000007</v>
      </c>
    </row>
    <row r="38" spans="1:6" ht="13.5">
      <c r="A38" s="362" t="s">
        <v>104</v>
      </c>
      <c r="B38" s="363"/>
      <c r="C38" s="68">
        <v>40</v>
      </c>
      <c r="D38" s="67">
        <v>180000000</v>
      </c>
      <c r="E38" s="67">
        <v>1200000000</v>
      </c>
      <c r="F38" s="67">
        <f t="shared" si="0"/>
        <v>1320000000</v>
      </c>
    </row>
    <row r="39" spans="1:6" ht="13.5">
      <c r="A39" s="362" t="s">
        <v>113</v>
      </c>
      <c r="B39" s="363"/>
      <c r="C39" s="68">
        <v>8</v>
      </c>
      <c r="D39" s="67">
        <v>180000000</v>
      </c>
      <c r="E39" s="67">
        <v>180000000</v>
      </c>
      <c r="F39" s="67">
        <f t="shared" si="0"/>
        <v>198000000.00000003</v>
      </c>
    </row>
    <row r="40" spans="1:6" ht="13.5">
      <c r="A40" s="362" t="s">
        <v>126</v>
      </c>
      <c r="B40" s="363"/>
      <c r="C40" s="68">
        <v>4</v>
      </c>
      <c r="D40" s="67">
        <v>90000000</v>
      </c>
      <c r="E40" s="67">
        <v>90000000</v>
      </c>
      <c r="F40" s="67">
        <f t="shared" si="0"/>
        <v>99000000.000000015</v>
      </c>
    </row>
    <row r="41" spans="1:6" ht="13.5">
      <c r="A41" s="362" t="s">
        <v>134</v>
      </c>
      <c r="B41" s="363"/>
      <c r="C41" s="68">
        <v>27</v>
      </c>
      <c r="D41" s="67">
        <v>800000000</v>
      </c>
      <c r="E41" s="67">
        <v>800000000</v>
      </c>
      <c r="F41" s="67">
        <f t="shared" si="0"/>
        <v>880000000.00000012</v>
      </c>
    </row>
    <row r="42" spans="1:6" ht="13.5">
      <c r="A42" s="362" t="s">
        <v>144</v>
      </c>
      <c r="B42" s="363"/>
      <c r="C42" s="68">
        <v>18</v>
      </c>
      <c r="D42" s="67">
        <v>500000000</v>
      </c>
      <c r="E42" s="67">
        <v>500000000</v>
      </c>
      <c r="F42" s="67">
        <f t="shared" si="0"/>
        <v>550000000</v>
      </c>
    </row>
    <row r="43" spans="1:6" ht="13.5">
      <c r="A43" s="362" t="s">
        <v>157</v>
      </c>
      <c r="B43" s="363"/>
      <c r="C43" s="68">
        <v>9</v>
      </c>
      <c r="D43" s="67">
        <v>300000000</v>
      </c>
      <c r="E43" s="67">
        <v>300000000</v>
      </c>
      <c r="F43" s="67">
        <f t="shared" si="0"/>
        <v>330000000</v>
      </c>
    </row>
    <row r="44" spans="1:6" ht="13.5">
      <c r="A44" s="362" t="s">
        <v>166</v>
      </c>
      <c r="B44" s="363"/>
      <c r="C44" s="68">
        <v>9</v>
      </c>
      <c r="D44" s="67">
        <v>300000000</v>
      </c>
      <c r="E44" s="67">
        <v>300000000</v>
      </c>
      <c r="F44" s="67">
        <f t="shared" si="0"/>
        <v>330000000</v>
      </c>
    </row>
    <row r="45" spans="1:6" ht="13.5">
      <c r="A45" s="362" t="s">
        <v>175</v>
      </c>
      <c r="B45" s="363"/>
      <c r="C45" s="68">
        <v>27</v>
      </c>
      <c r="D45" s="67">
        <v>800000000</v>
      </c>
      <c r="E45" s="67">
        <v>800000000</v>
      </c>
      <c r="F45" s="67">
        <f t="shared" si="0"/>
        <v>880000000.00000012</v>
      </c>
    </row>
    <row r="46" spans="1:6" ht="13.5">
      <c r="A46" s="362" t="s">
        <v>213</v>
      </c>
      <c r="B46" s="363"/>
      <c r="C46" s="68">
        <v>10</v>
      </c>
      <c r="D46" s="67">
        <v>200000000</v>
      </c>
      <c r="E46" s="67">
        <v>200000000</v>
      </c>
      <c r="F46" s="67">
        <f t="shared" si="0"/>
        <v>220000000.00000003</v>
      </c>
    </row>
    <row r="47" spans="1:6" ht="13.5">
      <c r="A47" s="362" t="s">
        <v>222</v>
      </c>
      <c r="B47" s="363"/>
      <c r="C47" s="68">
        <v>5</v>
      </c>
      <c r="D47" s="67">
        <v>200000000</v>
      </c>
      <c r="E47" s="67">
        <v>140000000</v>
      </c>
      <c r="F47" s="67">
        <f t="shared" si="0"/>
        <v>154000000</v>
      </c>
    </row>
    <row r="48" spans="1:6" ht="13.5">
      <c r="A48" s="362" t="s">
        <v>76</v>
      </c>
      <c r="B48" s="363"/>
      <c r="C48" s="68">
        <v>3</v>
      </c>
      <c r="D48" s="67">
        <v>90000000</v>
      </c>
      <c r="E48" s="67">
        <v>90000000</v>
      </c>
      <c r="F48" s="67">
        <f t="shared" si="0"/>
        <v>99000000.000000015</v>
      </c>
    </row>
    <row r="49" spans="1:6" ht="13.5">
      <c r="A49" s="369" t="s">
        <v>249</v>
      </c>
      <c r="B49" s="370"/>
      <c r="C49" s="80">
        <v>12</v>
      </c>
      <c r="D49" s="79">
        <v>1500000000</v>
      </c>
      <c r="E49" s="79">
        <v>1500000000</v>
      </c>
      <c r="F49" s="79">
        <f t="shared" si="0"/>
        <v>1650000000.0000002</v>
      </c>
    </row>
  </sheetData>
  <mergeCells count="48">
    <mergeCell ref="A13:B13"/>
    <mergeCell ref="A2:B2"/>
    <mergeCell ref="A3:B3"/>
    <mergeCell ref="A4:B4"/>
    <mergeCell ref="A5:B5"/>
    <mergeCell ref="A6:B6"/>
    <mergeCell ref="A7:B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 ref="A37:B37"/>
    <mergeCell ref="A26:B26"/>
    <mergeCell ref="A27:B27"/>
    <mergeCell ref="A28:B28"/>
    <mergeCell ref="A29:B29"/>
    <mergeCell ref="A30:B30"/>
    <mergeCell ref="A31:B31"/>
    <mergeCell ref="A32:B32"/>
    <mergeCell ref="A33:B33"/>
    <mergeCell ref="A34:B34"/>
    <mergeCell ref="A35:B35"/>
    <mergeCell ref="A36:B36"/>
    <mergeCell ref="A49:B49"/>
    <mergeCell ref="A38:B38"/>
    <mergeCell ref="A39:B39"/>
    <mergeCell ref="A40:B40"/>
    <mergeCell ref="A41:B41"/>
    <mergeCell ref="A42:B42"/>
    <mergeCell ref="A43:B43"/>
    <mergeCell ref="A44:B44"/>
    <mergeCell ref="A45:B45"/>
    <mergeCell ref="A46:B46"/>
    <mergeCell ref="A47:B47"/>
    <mergeCell ref="A48:B4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447DF-03D8-44A0-8314-7ACE59737123}">
  <dimension ref="B2:G26"/>
  <sheetViews>
    <sheetView topLeftCell="B2" workbookViewId="0">
      <selection activeCell="B2" sqref="B2"/>
    </sheetView>
  </sheetViews>
  <sheetFormatPr baseColWidth="10" defaultColWidth="11.42578125" defaultRowHeight="12.75"/>
  <sheetData>
    <row r="2" spans="2:7" ht="13.5">
      <c r="B2" s="60" t="s">
        <v>9</v>
      </c>
      <c r="C2" s="60" t="s">
        <v>9</v>
      </c>
      <c r="D2" s="373" t="s">
        <v>10</v>
      </c>
      <c r="E2" s="373"/>
    </row>
    <row r="3" spans="2:7" ht="13.5">
      <c r="B3" s="60" t="s">
        <v>18</v>
      </c>
      <c r="C3" s="60" t="s">
        <v>18</v>
      </c>
      <c r="D3" s="372" t="s">
        <v>19</v>
      </c>
      <c r="E3" s="372"/>
    </row>
    <row r="4" spans="2:7" ht="13.5">
      <c r="B4" s="60" t="s">
        <v>26</v>
      </c>
      <c r="C4" s="60" t="s">
        <v>26</v>
      </c>
      <c r="D4" s="372" t="s">
        <v>27</v>
      </c>
      <c r="E4" s="372"/>
    </row>
    <row r="5" spans="2:7" ht="13.5">
      <c r="B5" s="60" t="s">
        <v>32</v>
      </c>
      <c r="C5" s="60" t="s">
        <v>32</v>
      </c>
      <c r="D5" s="372" t="s">
        <v>33</v>
      </c>
      <c r="E5" s="372"/>
    </row>
    <row r="6" spans="2:7" ht="13.5">
      <c r="B6" s="60" t="s">
        <v>40</v>
      </c>
      <c r="C6" s="60" t="s">
        <v>40</v>
      </c>
      <c r="D6" s="372" t="s">
        <v>41</v>
      </c>
      <c r="E6" s="372"/>
    </row>
    <row r="7" spans="2:7" ht="13.5">
      <c r="B7" s="60" t="s">
        <v>49</v>
      </c>
      <c r="C7" s="60" t="s">
        <v>49</v>
      </c>
      <c r="D7" s="372" t="s">
        <v>50</v>
      </c>
      <c r="E7" s="372"/>
    </row>
    <row r="8" spans="2:7" ht="13.5">
      <c r="B8" s="60" t="s">
        <v>54</v>
      </c>
      <c r="C8" s="60" t="s">
        <v>54</v>
      </c>
      <c r="D8" s="372" t="s">
        <v>55</v>
      </c>
      <c r="E8" s="372"/>
    </row>
    <row r="9" spans="2:7" ht="69.95" customHeight="1">
      <c r="B9" s="60" t="s">
        <v>61</v>
      </c>
      <c r="C9" s="60" t="s">
        <v>61</v>
      </c>
      <c r="D9" s="371" t="s">
        <v>62</v>
      </c>
      <c r="E9" s="371"/>
    </row>
    <row r="10" spans="2:7" ht="56.1" customHeight="1">
      <c r="B10" s="60" t="s">
        <v>67</v>
      </c>
      <c r="C10" s="60" t="s">
        <v>67</v>
      </c>
      <c r="D10" s="371" t="s">
        <v>68</v>
      </c>
      <c r="E10" s="371"/>
    </row>
    <row r="11" spans="2:7" ht="13.5">
      <c r="B11" s="60" t="s">
        <v>206</v>
      </c>
      <c r="C11" s="60" t="s">
        <v>75</v>
      </c>
      <c r="D11" s="372" t="s">
        <v>207</v>
      </c>
      <c r="E11" s="372"/>
    </row>
    <row r="12" spans="2:7" ht="13.5">
      <c r="B12" s="60" t="s">
        <v>75</v>
      </c>
      <c r="C12" s="60" t="s">
        <v>87</v>
      </c>
      <c r="D12" s="372" t="s">
        <v>76</v>
      </c>
      <c r="E12" s="372"/>
    </row>
    <row r="13" spans="2:7" ht="13.5">
      <c r="B13" s="60" t="s">
        <v>87</v>
      </c>
      <c r="C13" s="60" t="s">
        <v>96</v>
      </c>
      <c r="D13" s="372" t="s">
        <v>88</v>
      </c>
      <c r="E13" s="372"/>
    </row>
    <row r="14" spans="2:7" ht="13.5">
      <c r="B14" s="60" t="s">
        <v>96</v>
      </c>
      <c r="C14" s="60" t="s">
        <v>103</v>
      </c>
      <c r="D14" s="372" t="s">
        <v>97</v>
      </c>
      <c r="E14" s="372"/>
    </row>
    <row r="15" spans="2:7" ht="13.5">
      <c r="B15" s="60" t="s">
        <v>212</v>
      </c>
      <c r="C15" s="60" t="s">
        <v>112</v>
      </c>
      <c r="D15" s="372" t="s">
        <v>213</v>
      </c>
      <c r="E15" s="372"/>
      <c r="F15" s="61"/>
      <c r="G15" s="62"/>
    </row>
    <row r="16" spans="2:7" ht="13.5">
      <c r="B16" s="60" t="s">
        <v>221</v>
      </c>
      <c r="C16" s="60" t="s">
        <v>125</v>
      </c>
      <c r="D16" s="372" t="s">
        <v>222</v>
      </c>
      <c r="E16" s="372"/>
      <c r="F16" s="61"/>
      <c r="G16" s="62"/>
    </row>
    <row r="17" spans="2:7" ht="13.5">
      <c r="B17" s="60" t="s">
        <v>125</v>
      </c>
      <c r="C17" s="60" t="s">
        <v>133</v>
      </c>
      <c r="D17" s="372" t="s">
        <v>126</v>
      </c>
      <c r="E17" s="372"/>
      <c r="F17" s="61"/>
      <c r="G17" s="62"/>
    </row>
    <row r="18" spans="2:7" ht="13.5">
      <c r="B18" s="60" t="s">
        <v>143</v>
      </c>
      <c r="C18" s="60" t="s">
        <v>143</v>
      </c>
      <c r="D18" s="372" t="s">
        <v>144</v>
      </c>
      <c r="E18" s="372"/>
      <c r="F18" s="61"/>
      <c r="G18" s="62"/>
    </row>
    <row r="19" spans="2:7" ht="13.5">
      <c r="B19" s="60" t="s">
        <v>165</v>
      </c>
      <c r="C19" s="60" t="s">
        <v>156</v>
      </c>
      <c r="D19" s="372" t="s">
        <v>166</v>
      </c>
      <c r="E19" s="372"/>
      <c r="F19" s="61"/>
      <c r="G19" s="62"/>
    </row>
    <row r="20" spans="2:7" ht="13.5">
      <c r="B20" s="60" t="s">
        <v>103</v>
      </c>
      <c r="C20" s="60" t="s">
        <v>165</v>
      </c>
      <c r="D20" s="372" t="s">
        <v>104</v>
      </c>
      <c r="E20" s="372"/>
      <c r="F20" s="61"/>
      <c r="G20" s="62"/>
    </row>
    <row r="21" spans="2:7" ht="13.5">
      <c r="B21" s="60" t="s">
        <v>112</v>
      </c>
      <c r="C21" s="60" t="s">
        <v>174</v>
      </c>
      <c r="D21" s="372" t="s">
        <v>113</v>
      </c>
      <c r="E21" s="372"/>
      <c r="F21" s="61"/>
      <c r="G21" s="62"/>
    </row>
    <row r="22" spans="2:7" ht="13.5">
      <c r="B22" s="60" t="s">
        <v>133</v>
      </c>
      <c r="C22" s="60" t="s">
        <v>193</v>
      </c>
      <c r="D22" s="372" t="s">
        <v>134</v>
      </c>
      <c r="E22" s="372"/>
      <c r="F22" s="61"/>
      <c r="G22" s="62"/>
    </row>
    <row r="23" spans="2:7" ht="13.5">
      <c r="B23" s="60" t="s">
        <v>174</v>
      </c>
      <c r="C23" s="60" t="s">
        <v>199</v>
      </c>
      <c r="D23" s="372" t="s">
        <v>175</v>
      </c>
      <c r="E23" s="372"/>
      <c r="F23" s="61"/>
      <c r="G23" s="62"/>
    </row>
    <row r="24" spans="2:7" ht="13.5">
      <c r="B24" s="60" t="s">
        <v>156</v>
      </c>
      <c r="C24" s="60" t="s">
        <v>206</v>
      </c>
      <c r="D24" s="372" t="s">
        <v>157</v>
      </c>
      <c r="E24" s="372"/>
      <c r="F24" s="61"/>
      <c r="G24" s="62"/>
    </row>
    <row r="25" spans="2:7" ht="13.5">
      <c r="B25" s="60" t="s">
        <v>193</v>
      </c>
      <c r="C25" s="60" t="s">
        <v>212</v>
      </c>
      <c r="D25" s="372" t="s">
        <v>194</v>
      </c>
      <c r="E25" s="372"/>
      <c r="F25" s="61"/>
      <c r="G25" s="62"/>
    </row>
    <row r="26" spans="2:7" ht="84" customHeight="1">
      <c r="B26" s="60" t="s">
        <v>199</v>
      </c>
      <c r="C26" s="60" t="s">
        <v>221</v>
      </c>
      <c r="D26" s="371" t="s">
        <v>200</v>
      </c>
      <c r="E26" s="371"/>
      <c r="F26" s="61"/>
      <c r="G26" s="62"/>
    </row>
  </sheetData>
  <mergeCells count="25">
    <mergeCell ref="D7:E7"/>
    <mergeCell ref="D2:E2"/>
    <mergeCell ref="D3:E3"/>
    <mergeCell ref="D4:E4"/>
    <mergeCell ref="D5:E5"/>
    <mergeCell ref="D6:E6"/>
    <mergeCell ref="D19:E19"/>
    <mergeCell ref="D8:E8"/>
    <mergeCell ref="D9:E9"/>
    <mergeCell ref="D10:E10"/>
    <mergeCell ref="D11:E11"/>
    <mergeCell ref="D12:E12"/>
    <mergeCell ref="D13:E13"/>
    <mergeCell ref="D14:E14"/>
    <mergeCell ref="D15:E15"/>
    <mergeCell ref="D16:E16"/>
    <mergeCell ref="D17:E17"/>
    <mergeCell ref="D18:E18"/>
    <mergeCell ref="D26:E26"/>
    <mergeCell ref="D20:E20"/>
    <mergeCell ref="D21:E21"/>
    <mergeCell ref="D22:E22"/>
    <mergeCell ref="D23:E23"/>
    <mergeCell ref="D24:E24"/>
    <mergeCell ref="D25:E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D3"/>
  <sheetViews>
    <sheetView workbookViewId="0"/>
  </sheetViews>
  <sheetFormatPr baseColWidth="10" defaultColWidth="12.5703125" defaultRowHeight="15.75" customHeight="1"/>
  <cols>
    <col min="4" max="4" width="62.7109375" customWidth="1"/>
  </cols>
  <sheetData>
    <row r="1" spans="1:4" ht="15.75" customHeight="1">
      <c r="A1" s="374" t="s">
        <v>329</v>
      </c>
      <c r="B1" s="375"/>
      <c r="C1" s="375"/>
      <c r="D1" s="376"/>
    </row>
    <row r="2" spans="1:4" ht="13.5">
      <c r="A2" s="27" t="s">
        <v>330</v>
      </c>
      <c r="B2" s="27" t="s">
        <v>331</v>
      </c>
      <c r="C2" s="27" t="s">
        <v>332</v>
      </c>
      <c r="D2" s="27" t="s">
        <v>333</v>
      </c>
    </row>
    <row r="3" spans="1:4" ht="25.5">
      <c r="A3" s="28" t="s">
        <v>334</v>
      </c>
      <c r="B3" s="28" t="s">
        <v>335</v>
      </c>
      <c r="C3" s="29" t="s">
        <v>336</v>
      </c>
      <c r="D3" s="30" t="s">
        <v>337</v>
      </c>
    </row>
  </sheetData>
  <mergeCells count="1">
    <mergeCell ref="A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D19"/>
  <sheetViews>
    <sheetView workbookViewId="0"/>
  </sheetViews>
  <sheetFormatPr baseColWidth="10" defaultColWidth="12.5703125" defaultRowHeight="15.75" customHeight="1"/>
  <cols>
    <col min="4" max="4" width="49.85546875" customWidth="1"/>
  </cols>
  <sheetData>
    <row r="1" spans="1:4" ht="15.75" customHeight="1">
      <c r="A1" s="374" t="s">
        <v>338</v>
      </c>
      <c r="B1" s="375"/>
      <c r="C1" s="375"/>
      <c r="D1" s="376"/>
    </row>
    <row r="2" spans="1:4" ht="13.5">
      <c r="A2" s="27" t="s">
        <v>330</v>
      </c>
      <c r="B2" s="27" t="s">
        <v>331</v>
      </c>
      <c r="C2" s="27" t="s">
        <v>332</v>
      </c>
      <c r="D2" s="27" t="s">
        <v>333</v>
      </c>
    </row>
    <row r="3" spans="1:4" ht="25.5">
      <c r="A3" s="28" t="s">
        <v>334</v>
      </c>
      <c r="B3" s="28" t="s">
        <v>335</v>
      </c>
      <c r="C3" s="29" t="s">
        <v>336</v>
      </c>
      <c r="D3" s="30" t="s">
        <v>339</v>
      </c>
    </row>
    <row r="4" spans="1:4" ht="127.5">
      <c r="A4" s="28" t="s">
        <v>334</v>
      </c>
      <c r="B4" s="28" t="s">
        <v>340</v>
      </c>
      <c r="C4" s="29" t="s">
        <v>336</v>
      </c>
      <c r="D4" s="30" t="s">
        <v>341</v>
      </c>
    </row>
    <row r="5" spans="1:4" ht="165.75">
      <c r="A5" s="28" t="s">
        <v>334</v>
      </c>
      <c r="B5" s="28" t="s">
        <v>340</v>
      </c>
      <c r="C5" s="29" t="s">
        <v>336</v>
      </c>
      <c r="D5" s="30" t="s">
        <v>342</v>
      </c>
    </row>
    <row r="6" spans="1:4" ht="25.5">
      <c r="A6" s="28" t="s">
        <v>334</v>
      </c>
      <c r="B6" s="31"/>
      <c r="C6" s="31"/>
      <c r="D6" s="30" t="s">
        <v>343</v>
      </c>
    </row>
    <row r="7" spans="1:4" ht="76.5">
      <c r="A7" s="28" t="s">
        <v>334</v>
      </c>
      <c r="B7" s="28" t="s">
        <v>344</v>
      </c>
      <c r="C7" s="29" t="s">
        <v>336</v>
      </c>
      <c r="D7" s="30" t="s">
        <v>345</v>
      </c>
    </row>
    <row r="8" spans="1:4" ht="165.75">
      <c r="A8" s="28" t="s">
        <v>334</v>
      </c>
      <c r="B8" s="28" t="s">
        <v>344</v>
      </c>
      <c r="C8" s="29" t="s">
        <v>336</v>
      </c>
      <c r="D8" s="30" t="s">
        <v>346</v>
      </c>
    </row>
    <row r="9" spans="1:4" ht="38.25">
      <c r="A9" s="32" t="s">
        <v>334</v>
      </c>
      <c r="B9" s="28" t="s">
        <v>344</v>
      </c>
      <c r="C9" s="29" t="s">
        <v>336</v>
      </c>
      <c r="D9" s="30" t="s">
        <v>347</v>
      </c>
    </row>
    <row r="10" spans="1:4" ht="25.5">
      <c r="A10" s="28" t="s">
        <v>334</v>
      </c>
      <c r="B10" s="28" t="s">
        <v>348</v>
      </c>
      <c r="C10" s="29" t="s">
        <v>349</v>
      </c>
      <c r="D10" s="30" t="s">
        <v>350</v>
      </c>
    </row>
    <row r="11" spans="1:4" ht="38.25">
      <c r="A11" s="28" t="s">
        <v>334</v>
      </c>
      <c r="B11" s="28" t="s">
        <v>348</v>
      </c>
      <c r="C11" s="29" t="s">
        <v>349</v>
      </c>
      <c r="D11" s="30" t="s">
        <v>351</v>
      </c>
    </row>
    <row r="12" spans="1:4" ht="25.5">
      <c r="A12" s="32" t="s">
        <v>334</v>
      </c>
      <c r="B12" s="28" t="s">
        <v>352</v>
      </c>
      <c r="C12" s="29" t="s">
        <v>349</v>
      </c>
      <c r="D12" s="30" t="s">
        <v>353</v>
      </c>
    </row>
    <row r="13" spans="1:4" ht="242.25">
      <c r="A13" s="28" t="s">
        <v>334</v>
      </c>
      <c r="B13" s="28" t="s">
        <v>348</v>
      </c>
      <c r="C13" s="29" t="s">
        <v>349</v>
      </c>
      <c r="D13" s="30" t="s">
        <v>354</v>
      </c>
    </row>
    <row r="14" spans="1:4" ht="25.5">
      <c r="A14" s="28" t="s">
        <v>334</v>
      </c>
      <c r="B14" s="28" t="s">
        <v>352</v>
      </c>
      <c r="C14" s="29" t="s">
        <v>349</v>
      </c>
      <c r="D14" s="30" t="s">
        <v>355</v>
      </c>
    </row>
    <row r="15" spans="1:4" ht="25.5">
      <c r="A15" s="28" t="s">
        <v>334</v>
      </c>
      <c r="B15" s="28" t="s">
        <v>356</v>
      </c>
      <c r="C15" s="29" t="s">
        <v>349</v>
      </c>
      <c r="D15" s="30" t="s">
        <v>357</v>
      </c>
    </row>
    <row r="16" spans="1:4" ht="38.25">
      <c r="A16" s="28" t="s">
        <v>334</v>
      </c>
      <c r="B16" s="28" t="s">
        <v>356</v>
      </c>
      <c r="C16" s="29" t="s">
        <v>349</v>
      </c>
      <c r="D16" s="30" t="s">
        <v>358</v>
      </c>
    </row>
    <row r="17" spans="1:4" ht="38.25">
      <c r="A17" s="28" t="s">
        <v>334</v>
      </c>
      <c r="B17" s="28" t="s">
        <v>356</v>
      </c>
      <c r="C17" s="29" t="s">
        <v>349</v>
      </c>
      <c r="D17" s="30" t="s">
        <v>359</v>
      </c>
    </row>
    <row r="18" spans="1:4" ht="89.25">
      <c r="A18" s="28" t="s">
        <v>334</v>
      </c>
      <c r="B18" s="28" t="s">
        <v>356</v>
      </c>
      <c r="C18" s="29" t="s">
        <v>349</v>
      </c>
      <c r="D18" s="30" t="s">
        <v>360</v>
      </c>
    </row>
    <row r="19" spans="1:4" ht="114.75">
      <c r="A19" s="28" t="s">
        <v>334</v>
      </c>
      <c r="B19" s="28" t="s">
        <v>356</v>
      </c>
      <c r="C19" s="29" t="s">
        <v>349</v>
      </c>
      <c r="D19" s="30" t="s">
        <v>361</v>
      </c>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MAPA DE RUTA PETI</vt:lpstr>
      <vt:lpstr>Ruta Macroproyectos</vt:lpstr>
      <vt:lpstr>MAPA DE RUTA PETI </vt:lpstr>
      <vt:lpstr>Cronograma</vt:lpstr>
      <vt:lpstr>Sesiones</vt:lpstr>
      <vt:lpstr>Hoja2</vt:lpstr>
      <vt:lpstr>Hoja1</vt:lpstr>
      <vt:lpstr>Mejoras VCC</vt:lpstr>
      <vt:lpstr>Reglas de Validación - VCC</vt:lpstr>
      <vt:lpstr>Reglas de negocio - VCC</vt:lpstr>
      <vt:lpstr>Mejora en Captura de Datos - VC</vt:lpstr>
      <vt:lpstr>Resumen</vt:lpstr>
      <vt:lpstr>Gobernanza de Datos</vt:lpstr>
      <vt:lpstr>Seguridad</vt:lpstr>
      <vt:lpstr>Modelo Operativo</vt:lpstr>
      <vt:lpstr>Arquitectura Inst</vt:lpstr>
      <vt:lpstr>Mapa de Ruta</vt:lpstr>
      <vt:lpstr>P01</vt:lpstr>
      <vt:lpstr>P02</vt:lpstr>
      <vt:lpstr>P04</vt:lpstr>
      <vt:lpstr>P05</vt:lpstr>
      <vt:lpstr>P03</vt:lpstr>
      <vt:lpstr>P06</vt:lpstr>
      <vt:lpstr>P07</vt:lpstr>
      <vt:lpstr>P08</vt:lpstr>
      <vt:lpstr>P09</vt:lpstr>
      <vt:lpstr>Hoja3</vt:lpstr>
      <vt:lpstr>Honorarios Base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Guayara</dc:creator>
  <cp:keywords/>
  <dc:description/>
  <cp:lastModifiedBy>OATI</cp:lastModifiedBy>
  <cp:revision/>
  <dcterms:created xsi:type="dcterms:W3CDTF">2023-08-15T05:08:21Z</dcterms:created>
  <dcterms:modified xsi:type="dcterms:W3CDTF">2025-02-28T15:58:39Z</dcterms:modified>
  <cp:category/>
  <cp:contentStatus/>
</cp:coreProperties>
</file>